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M:\ifa\f5\ref1\SG_MKB\2020_BGHM_Steifigkeiten\Umrechnungstabelle\"/>
    </mc:Choice>
  </mc:AlternateContent>
  <xr:revisionPtr revIDLastSave="0" documentId="13_ncr:1_{114F3F90-DDDF-458C-AEE1-1CBE49C96993}" xr6:coauthVersionLast="47" xr6:coauthVersionMax="47" xr10:uidLastSave="{00000000-0000-0000-0000-000000000000}"/>
  <workbookProtection workbookAlgorithmName="SHA-512" workbookHashValue="FGxCJ71M/Yj7cZoO8nIJf0AbF7db4HakWdPjlCZNjaSHxaYMMCPK/w+eo+j+1Vd91TAlTn5Rdf9c0F5NIQtarg==" workbookSaltValue="RmYUyeQaAMJVD9dkZw56kQ==" workbookSpinCount="100000" lockStructure="1"/>
  <bookViews>
    <workbookView xWindow="28680" yWindow="-120" windowWidth="29040" windowHeight="15840" xr2:uid="{00000000-000D-0000-FFFF-FFFF00000000}"/>
  </bookViews>
  <sheets>
    <sheet name="IFA-Umrechnungshilfe V0.4(beta)" sheetId="4" r:id="rId1"/>
    <sheet name="Legende&amp;Dropdown&amp;Erklärung" sheetId="3" r:id="rId2"/>
  </sheets>
  <definedNames>
    <definedName name="_xlnm._FilterDatabase" localSheetId="0" hidden="1">'IFA-Umrechnungshilfe V0.4(beta)'!$A$6:$X$54</definedName>
    <definedName name="Abschaltschwelle">'Legende&amp;Dropdown&amp;Erklärung'!$A$3:$A$7</definedName>
    <definedName name="Ersatzfläche">'Legende&amp;Dropdown&amp;Erklärung'!$C$5:$C$8</definedName>
    <definedName name="Mikrofasertuch">'Legende&amp;Dropdown&amp;Erklärung'!$B$3:$B$4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 i="4" l="1"/>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7" i="4"/>
  <c r="N8" i="4"/>
  <c r="I4" i="4"/>
  <c r="V7" i="4" l="1"/>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X54" i="4"/>
  <c r="L54" i="4"/>
  <c r="I54" i="4"/>
  <c r="F54" i="4"/>
  <c r="L53" i="4"/>
  <c r="I53" i="4"/>
  <c r="F53" i="4"/>
  <c r="X52" i="4"/>
  <c r="M52" i="4"/>
  <c r="L52" i="4"/>
  <c r="I52" i="4"/>
  <c r="F52" i="4"/>
  <c r="X51" i="4"/>
  <c r="M51" i="4"/>
  <c r="L51" i="4"/>
  <c r="I51" i="4"/>
  <c r="F51" i="4"/>
  <c r="X50" i="4"/>
  <c r="M50" i="4"/>
  <c r="L50" i="4"/>
  <c r="I50" i="4"/>
  <c r="F50" i="4"/>
  <c r="X49" i="4"/>
  <c r="M49" i="4"/>
  <c r="L49" i="4"/>
  <c r="I49" i="4"/>
  <c r="F49" i="4"/>
  <c r="X48" i="4"/>
  <c r="L48" i="4"/>
  <c r="I48" i="4"/>
  <c r="F48" i="4"/>
  <c r="X47" i="4"/>
  <c r="L47" i="4"/>
  <c r="I47" i="4"/>
  <c r="F47" i="4"/>
  <c r="M46" i="4"/>
  <c r="L46" i="4"/>
  <c r="I46" i="4"/>
  <c r="F46" i="4"/>
  <c r="L45" i="4"/>
  <c r="I45" i="4"/>
  <c r="F45" i="4"/>
  <c r="X44" i="4"/>
  <c r="L44" i="4"/>
  <c r="I44" i="4"/>
  <c r="F44" i="4"/>
  <c r="X43" i="4"/>
  <c r="L43" i="4"/>
  <c r="I43" i="4"/>
  <c r="F43" i="4"/>
  <c r="X42" i="4"/>
  <c r="M42" i="4"/>
  <c r="L42" i="4"/>
  <c r="I42" i="4"/>
  <c r="F42" i="4"/>
  <c r="X41" i="4"/>
  <c r="L41" i="4"/>
  <c r="I41" i="4"/>
  <c r="F41" i="4"/>
  <c r="X40" i="4"/>
  <c r="M40" i="4"/>
  <c r="L40" i="4"/>
  <c r="I40" i="4"/>
  <c r="F40" i="4"/>
  <c r="X39" i="4"/>
  <c r="L39" i="4"/>
  <c r="I39" i="4"/>
  <c r="F39" i="4"/>
  <c r="X38" i="4"/>
  <c r="M38" i="4"/>
  <c r="L38" i="4"/>
  <c r="I38" i="4"/>
  <c r="F38" i="4"/>
  <c r="X37" i="4"/>
  <c r="L37" i="4"/>
  <c r="I37" i="4"/>
  <c r="F37" i="4"/>
  <c r="X36" i="4"/>
  <c r="M36" i="4"/>
  <c r="L36" i="4"/>
  <c r="I36" i="4"/>
  <c r="F36" i="4"/>
  <c r="X35" i="4"/>
  <c r="M35" i="4"/>
  <c r="L35" i="4"/>
  <c r="I35" i="4"/>
  <c r="F35" i="4"/>
  <c r="X34" i="4"/>
  <c r="M34" i="4"/>
  <c r="L34" i="4"/>
  <c r="I34" i="4"/>
  <c r="F34" i="4"/>
  <c r="M33" i="4"/>
  <c r="L33" i="4"/>
  <c r="I33" i="4"/>
  <c r="F33" i="4"/>
  <c r="X32" i="4"/>
  <c r="M32" i="4"/>
  <c r="L32" i="4"/>
  <c r="I32" i="4"/>
  <c r="F32" i="4"/>
  <c r="X31" i="4"/>
  <c r="M31" i="4"/>
  <c r="L31" i="4"/>
  <c r="I31" i="4"/>
  <c r="F31" i="4"/>
  <c r="M30" i="4"/>
  <c r="L30" i="4"/>
  <c r="I30" i="4"/>
  <c r="F30" i="4"/>
  <c r="M29" i="4"/>
  <c r="L29" i="4"/>
  <c r="I29" i="4"/>
  <c r="F29" i="4"/>
  <c r="X28" i="4"/>
  <c r="M28" i="4"/>
  <c r="L28" i="4"/>
  <c r="I28" i="4"/>
  <c r="F28" i="4"/>
  <c r="X27" i="4"/>
  <c r="M27" i="4"/>
  <c r="L27" i="4"/>
  <c r="I27" i="4"/>
  <c r="F27" i="4"/>
  <c r="M26" i="4"/>
  <c r="L26" i="4"/>
  <c r="I26" i="4"/>
  <c r="F26" i="4"/>
  <c r="M25" i="4"/>
  <c r="L25" i="4"/>
  <c r="I25" i="4"/>
  <c r="F25" i="4"/>
  <c r="X24" i="4"/>
  <c r="M24" i="4"/>
  <c r="L24" i="4"/>
  <c r="I24" i="4"/>
  <c r="F24" i="4"/>
  <c r="U23" i="4"/>
  <c r="M23" i="4"/>
  <c r="L23" i="4"/>
  <c r="I23" i="4"/>
  <c r="F23" i="4"/>
  <c r="X22" i="4"/>
  <c r="M22" i="4"/>
  <c r="L22" i="4"/>
  <c r="I22" i="4"/>
  <c r="F22" i="4"/>
  <c r="X21" i="4"/>
  <c r="M21" i="4"/>
  <c r="L21" i="4"/>
  <c r="I21" i="4"/>
  <c r="F21" i="4"/>
  <c r="M20" i="4"/>
  <c r="L20" i="4"/>
  <c r="I20" i="4"/>
  <c r="F20" i="4"/>
  <c r="U19" i="4"/>
  <c r="M19" i="4"/>
  <c r="L19" i="4"/>
  <c r="I19" i="4"/>
  <c r="F19" i="4"/>
  <c r="X18" i="4"/>
  <c r="M18" i="4"/>
  <c r="L18" i="4"/>
  <c r="I18" i="4"/>
  <c r="F18" i="4"/>
  <c r="X17" i="4"/>
  <c r="L17" i="4"/>
  <c r="I17" i="4"/>
  <c r="F17" i="4"/>
  <c r="M16" i="4"/>
  <c r="L16" i="4"/>
  <c r="I16" i="4"/>
  <c r="F16" i="4"/>
  <c r="X15" i="4"/>
  <c r="M15" i="4"/>
  <c r="L15" i="4"/>
  <c r="I15" i="4"/>
  <c r="F15" i="4"/>
  <c r="X14" i="4"/>
  <c r="M14" i="4"/>
  <c r="L14" i="4"/>
  <c r="I14" i="4"/>
  <c r="F14" i="4"/>
  <c r="X13" i="4"/>
  <c r="M13" i="4"/>
  <c r="L13" i="4"/>
  <c r="I13" i="4"/>
  <c r="F13" i="4"/>
  <c r="M12" i="4"/>
  <c r="L12" i="4"/>
  <c r="I12" i="4"/>
  <c r="F12" i="4"/>
  <c r="U11" i="4"/>
  <c r="M11" i="4"/>
  <c r="L11" i="4"/>
  <c r="I11" i="4"/>
  <c r="F11" i="4"/>
  <c r="X10" i="4"/>
  <c r="M10" i="4"/>
  <c r="L10" i="4"/>
  <c r="I10" i="4"/>
  <c r="F10" i="4"/>
  <c r="X9" i="4"/>
  <c r="M9" i="4"/>
  <c r="L9" i="4"/>
  <c r="I9" i="4"/>
  <c r="F9" i="4"/>
  <c r="U8" i="4"/>
  <c r="M8" i="4"/>
  <c r="L8" i="4"/>
  <c r="I8" i="4"/>
  <c r="F8" i="4"/>
  <c r="U7" i="4"/>
  <c r="M7" i="4"/>
  <c r="L7" i="4"/>
  <c r="F7" i="4"/>
  <c r="W4" i="4"/>
  <c r="T4" i="4"/>
  <c r="S4" i="4"/>
  <c r="R4" i="4"/>
  <c r="Q4" i="4"/>
  <c r="P4" i="4"/>
  <c r="J41" i="4" l="1"/>
  <c r="X46" i="4"/>
  <c r="S46" i="4"/>
  <c r="X45" i="4"/>
  <c r="J14" i="4"/>
  <c r="K14" i="4" s="1"/>
  <c r="J42" i="4"/>
  <c r="K42" i="4" s="1"/>
  <c r="X11" i="4"/>
  <c r="U9" i="4"/>
  <c r="X7" i="4"/>
  <c r="J8" i="4"/>
  <c r="K8" i="4" s="1"/>
  <c r="T19" i="4"/>
  <c r="T23" i="4"/>
  <c r="T27" i="4"/>
  <c r="S31" i="4"/>
  <c r="T35" i="4"/>
  <c r="M48" i="4"/>
  <c r="W48" i="4" s="1"/>
  <c r="J49" i="4"/>
  <c r="K49" i="4" s="1"/>
  <c r="J53" i="4"/>
  <c r="J54" i="4"/>
  <c r="U10" i="4"/>
  <c r="X8" i="4"/>
  <c r="S30" i="4"/>
  <c r="S29" i="4"/>
  <c r="Q51" i="4"/>
  <c r="Q8" i="4"/>
  <c r="T16" i="4"/>
  <c r="Q20" i="4"/>
  <c r="W10" i="4"/>
  <c r="W14" i="4"/>
  <c r="W42" i="4"/>
  <c r="W21" i="4"/>
  <c r="W25" i="4"/>
  <c r="W29" i="4"/>
  <c r="W33" i="4"/>
  <c r="W38" i="4"/>
  <c r="W49" i="4"/>
  <c r="W7" i="4"/>
  <c r="S15" i="4"/>
  <c r="S36" i="4"/>
  <c r="P52" i="4"/>
  <c r="T31" i="4"/>
  <c r="W27" i="4"/>
  <c r="W9" i="4"/>
  <c r="W13" i="4"/>
  <c r="W18" i="4"/>
  <c r="S21" i="4"/>
  <c r="W22" i="4"/>
  <c r="P25" i="4"/>
  <c r="W26" i="4"/>
  <c r="R29" i="4"/>
  <c r="W30" i="4"/>
  <c r="R33" i="4"/>
  <c r="W34" i="4"/>
  <c r="P40" i="4"/>
  <c r="P49" i="4"/>
  <c r="W50" i="4"/>
  <c r="P7" i="4"/>
  <c r="W15" i="4"/>
  <c r="W31" i="4"/>
  <c r="R10" i="4"/>
  <c r="R42" i="4"/>
  <c r="W19" i="4"/>
  <c r="W35" i="4"/>
  <c r="Q7" i="4"/>
  <c r="T15" i="4"/>
  <c r="T20" i="4"/>
  <c r="T24" i="4"/>
  <c r="T28" i="4"/>
  <c r="T32" i="4"/>
  <c r="W36" i="4"/>
  <c r="W46" i="4"/>
  <c r="W52" i="4"/>
  <c r="S11" i="4"/>
  <c r="Q19" i="4"/>
  <c r="S27" i="4"/>
  <c r="Q46" i="4"/>
  <c r="W11" i="4"/>
  <c r="W23" i="4"/>
  <c r="W51" i="4"/>
  <c r="Q40" i="4"/>
  <c r="Q50" i="4"/>
  <c r="R9" i="4"/>
  <c r="S10" i="4"/>
  <c r="T11" i="4"/>
  <c r="T13" i="4"/>
  <c r="R18" i="4"/>
  <c r="R19" i="4"/>
  <c r="R20" i="4"/>
  <c r="T21" i="4"/>
  <c r="Q25" i="4"/>
  <c r="T30" i="4"/>
  <c r="R32" i="4"/>
  <c r="S33" i="4"/>
  <c r="T34" i="4"/>
  <c r="T36" i="4"/>
  <c r="P38" i="4"/>
  <c r="R40" i="4"/>
  <c r="S42" i="4"/>
  <c r="R46" i="4"/>
  <c r="Q49" i="4"/>
  <c r="R50" i="4"/>
  <c r="Q52" i="4"/>
  <c r="W8" i="4"/>
  <c r="W16" i="4"/>
  <c r="W20" i="4"/>
  <c r="W24" i="4"/>
  <c r="W28" i="4"/>
  <c r="W32" i="4"/>
  <c r="W40" i="4"/>
  <c r="Q9" i="4"/>
  <c r="S13" i="4"/>
  <c r="P8" i="4"/>
  <c r="S9" i="4"/>
  <c r="S14" i="4"/>
  <c r="S16" i="4"/>
  <c r="S18" i="4"/>
  <c r="S19" i="4"/>
  <c r="S20" i="4"/>
  <c r="S22" i="4"/>
  <c r="S23" i="4"/>
  <c r="S24" i="4"/>
  <c r="P26" i="4"/>
  <c r="S28" i="4"/>
  <c r="T29" i="4"/>
  <c r="R31" i="4"/>
  <c r="S32" i="4"/>
  <c r="T33" i="4"/>
  <c r="S35" i="4"/>
  <c r="Q38" i="4"/>
  <c r="R49" i="4"/>
  <c r="P51" i="4"/>
  <c r="Q18" i="4"/>
  <c r="S34" i="4"/>
  <c r="Q10" i="4"/>
  <c r="T14" i="4"/>
  <c r="T22" i="4"/>
  <c r="Q26" i="4"/>
  <c r="R30" i="4"/>
  <c r="R34" i="4"/>
  <c r="R38" i="4"/>
  <c r="Q42" i="4"/>
  <c r="P50" i="4"/>
  <c r="M17" i="4"/>
  <c r="R17" i="4" s="1"/>
  <c r="J18" i="4"/>
  <c r="K18" i="4" s="1"/>
  <c r="J26" i="4"/>
  <c r="K26" i="4" s="1"/>
  <c r="J30" i="4"/>
  <c r="K30" i="4" s="1"/>
  <c r="J34" i="4"/>
  <c r="K34" i="4" s="1"/>
  <c r="J50" i="4"/>
  <c r="K50" i="4" s="1"/>
  <c r="J16" i="4"/>
  <c r="K16" i="4" s="1"/>
  <c r="J13" i="4"/>
  <c r="K13" i="4" s="1"/>
  <c r="M37" i="4"/>
  <c r="R37" i="4" s="1"/>
  <c r="J9" i="4"/>
  <c r="K9" i="4" s="1"/>
  <c r="M53" i="4"/>
  <c r="J38" i="4"/>
  <c r="K38" i="4" s="1"/>
  <c r="J12" i="4"/>
  <c r="K12" i="4" s="1"/>
  <c r="J15" i="4"/>
  <c r="K15" i="4" s="1"/>
  <c r="J19" i="4"/>
  <c r="K19" i="4" s="1"/>
  <c r="J23" i="4"/>
  <c r="K23" i="4" s="1"/>
  <c r="J31" i="4"/>
  <c r="K31" i="4" s="1"/>
  <c r="J45" i="4"/>
  <c r="J46" i="4"/>
  <c r="K46" i="4" s="1"/>
  <c r="J51" i="4"/>
  <c r="K51" i="4" s="1"/>
  <c r="J52" i="4"/>
  <c r="K52" i="4" s="1"/>
  <c r="J7" i="4"/>
  <c r="K7" i="4" s="1"/>
  <c r="J10" i="4"/>
  <c r="K10" i="4" s="1"/>
  <c r="J20" i="4"/>
  <c r="K20" i="4" s="1"/>
  <c r="J21" i="4"/>
  <c r="K21" i="4" s="1"/>
  <c r="J25" i="4"/>
  <c r="K25" i="4" s="1"/>
  <c r="J29" i="4"/>
  <c r="K29" i="4" s="1"/>
  <c r="J33" i="4"/>
  <c r="K33" i="4" s="1"/>
  <c r="J37" i="4"/>
  <c r="M44" i="4"/>
  <c r="R44" i="4" s="1"/>
  <c r="M45" i="4"/>
  <c r="J17" i="4"/>
  <c r="M41" i="4"/>
  <c r="R41" i="4" s="1"/>
  <c r="J11" i="4"/>
  <c r="K11" i="4" s="1"/>
  <c r="J22" i="4"/>
  <c r="K22" i="4" s="1"/>
  <c r="J27" i="4"/>
  <c r="K27" i="4" s="1"/>
  <c r="J35" i="4"/>
  <c r="K35" i="4" s="1"/>
  <c r="M54" i="4"/>
  <c r="W54" i="4" s="1"/>
  <c r="U51" i="4"/>
  <c r="U40" i="4"/>
  <c r="U43" i="4"/>
  <c r="U47" i="4"/>
  <c r="U18" i="4"/>
  <c r="U15" i="4"/>
  <c r="U27" i="4"/>
  <c r="U31" i="4"/>
  <c r="U35" i="4"/>
  <c r="U48" i="4"/>
  <c r="U52" i="4"/>
  <c r="U14" i="4"/>
  <c r="U24" i="4"/>
  <c r="U28" i="4"/>
  <c r="U32" i="4"/>
  <c r="U36" i="4"/>
  <c r="U39" i="4"/>
  <c r="U44" i="4"/>
  <c r="X16" i="4"/>
  <c r="U30" i="4"/>
  <c r="X30" i="4"/>
  <c r="U13" i="4"/>
  <c r="U17" i="4"/>
  <c r="X19" i="4"/>
  <c r="U21" i="4"/>
  <c r="X23" i="4"/>
  <c r="X25" i="4"/>
  <c r="U29" i="4"/>
  <c r="X29" i="4"/>
  <c r="J40" i="4"/>
  <c r="K40" i="4" s="1"/>
  <c r="U41" i="4"/>
  <c r="J43" i="4"/>
  <c r="M43" i="4"/>
  <c r="J48" i="4"/>
  <c r="U53" i="4"/>
  <c r="X12" i="4"/>
  <c r="X20" i="4"/>
  <c r="U26" i="4"/>
  <c r="X26" i="4"/>
  <c r="U33" i="4"/>
  <c r="U12" i="4"/>
  <c r="U16" i="4"/>
  <c r="U20" i="4"/>
  <c r="U22" i="4"/>
  <c r="J24" i="4"/>
  <c r="K24" i="4" s="1"/>
  <c r="X33" i="4"/>
  <c r="U49" i="4"/>
  <c r="U25" i="4"/>
  <c r="J28" i="4"/>
  <c r="K28" i="4" s="1"/>
  <c r="J32" i="4"/>
  <c r="K32" i="4" s="1"/>
  <c r="J36" i="4"/>
  <c r="K36" i="4" s="1"/>
  <c r="U37" i="4"/>
  <c r="J39" i="4"/>
  <c r="M39" i="4"/>
  <c r="Q39" i="4" s="1"/>
  <c r="J44" i="4"/>
  <c r="U45" i="4"/>
  <c r="J47" i="4"/>
  <c r="M47" i="4"/>
  <c r="T47" i="4" s="1"/>
  <c r="X53" i="4"/>
  <c r="U34" i="4"/>
  <c r="U38" i="4"/>
  <c r="U42" i="4"/>
  <c r="U46" i="4"/>
  <c r="U50" i="4"/>
  <c r="U54" i="4"/>
  <c r="S12" i="4" l="1"/>
  <c r="S45" i="4"/>
  <c r="S48" i="4"/>
  <c r="K48" i="4"/>
  <c r="T48" i="4"/>
  <c r="K37" i="4"/>
  <c r="T12" i="4"/>
  <c r="W12" i="4"/>
  <c r="K17" i="4"/>
  <c r="Q43" i="4"/>
  <c r="Q17" i="4"/>
  <c r="R39" i="4"/>
  <c r="W41" i="4"/>
  <c r="W17" i="4"/>
  <c r="T53" i="4"/>
  <c r="S17" i="4"/>
  <c r="S47" i="4"/>
  <c r="P39" i="4"/>
  <c r="W37" i="4"/>
  <c r="S41" i="4"/>
  <c r="W47" i="4"/>
  <c r="T54" i="4"/>
  <c r="P37" i="4"/>
  <c r="W39" i="4"/>
  <c r="W44" i="4"/>
  <c r="Q45" i="4"/>
  <c r="W45" i="4"/>
  <c r="Q41" i="4"/>
  <c r="K54" i="4"/>
  <c r="Q44" i="4"/>
  <c r="W43" i="4"/>
  <c r="R43" i="4"/>
  <c r="W53" i="4"/>
  <c r="S54" i="4"/>
  <c r="R45" i="4"/>
  <c r="S53" i="4"/>
  <c r="Q37" i="4"/>
  <c r="K53" i="4"/>
  <c r="K43" i="4"/>
  <c r="K44" i="4"/>
  <c r="K45" i="4"/>
  <c r="K41" i="4"/>
  <c r="K47" i="4"/>
  <c r="K39" i="4"/>
</calcChain>
</file>

<file path=xl/sharedStrings.xml><?xml version="1.0" encoding="utf-8"?>
<sst xmlns="http://schemas.openxmlformats.org/spreadsheetml/2006/main" count="244" uniqueCount="119">
  <si>
    <t>Körperstelle</t>
  </si>
  <si>
    <t>Kontaktgeometrie</t>
  </si>
  <si>
    <t>Abschaltschwelle</t>
  </si>
  <si>
    <t>Ersatzfläche</t>
  </si>
  <si>
    <t>[cm^2]</t>
  </si>
  <si>
    <t>[N]</t>
  </si>
  <si>
    <t>[N/mm]</t>
  </si>
  <si>
    <t>F_t&gt;A</t>
  </si>
  <si>
    <t>F_t&lt;=A</t>
  </si>
  <si>
    <t>Messgerät</t>
  </si>
  <si>
    <t>Auflage: SH70A</t>
  </si>
  <si>
    <t>Druck?</t>
  </si>
  <si>
    <t>Federsteifigkeit</t>
  </si>
  <si>
    <t>Ersatzsteifigkeit:</t>
  </si>
  <si>
    <t>1=ja</t>
  </si>
  <si>
    <t>Körperbereich</t>
  </si>
  <si>
    <t>c1 [N/mm]</t>
  </si>
  <si>
    <t>c2 [N/mm]</t>
  </si>
  <si>
    <t>d_t [mm]</t>
  </si>
  <si>
    <t>F_t [N]</t>
  </si>
  <si>
    <t>F_max [N]</t>
  </si>
  <si>
    <t>d_c2 [mm]</t>
  </si>
  <si>
    <t>E_max [mJ]</t>
  </si>
  <si>
    <t>150N/mm +7mm SH70A</t>
  </si>
  <si>
    <t>75N/mm +7mm SH70A</t>
  </si>
  <si>
    <t>40N/mm +7mm SH70A</t>
  </si>
  <si>
    <t>25N/mm +7mm SH70A</t>
  </si>
  <si>
    <t>10N/mm +7mm SH70A</t>
  </si>
  <si>
    <t>Einheit</t>
  </si>
  <si>
    <t>Variante oben</t>
  </si>
  <si>
    <t>Grunddaten</t>
  </si>
  <si>
    <t>Anwendbar</t>
  </si>
  <si>
    <t>Auflage</t>
  </si>
  <si>
    <t>rot</t>
  </si>
  <si>
    <t>nicht empfohlen</t>
  </si>
  <si>
    <t>Empfehlung</t>
  </si>
  <si>
    <t>Dropdownlisten</t>
  </si>
  <si>
    <t>Legende</t>
  </si>
  <si>
    <t>Erläuterungen</t>
  </si>
  <si>
    <t>kritischer Prüfpunkt</t>
  </si>
  <si>
    <t>informativ</t>
  </si>
  <si>
    <t>Detektions-schwelle:</t>
  </si>
  <si>
    <t>Eingabefeld</t>
  </si>
  <si>
    <t>Flächenpressung:</t>
  </si>
  <si>
    <t>Flächenpressung</t>
  </si>
  <si>
    <t>21_11_2021</t>
  </si>
  <si>
    <t>Alpha 0.1</t>
  </si>
  <si>
    <t>JZ</t>
  </si>
  <si>
    <t>Entwurf erstellt</t>
  </si>
  <si>
    <t>MC</t>
  </si>
  <si>
    <t>Versionshistorie</t>
  </si>
  <si>
    <t>SH70A</t>
  </si>
  <si>
    <t>Deformation Knickpunkt</t>
  </si>
  <si>
    <t>Kraft Knickpunkt</t>
  </si>
  <si>
    <t>Steigung bis Knickpunkt</t>
  </si>
  <si>
    <t>Steigung ab Knickpunkt</t>
  </si>
  <si>
    <t>Maximalkraft</t>
  </si>
  <si>
    <t>Gesamtenergie</t>
  </si>
  <si>
    <t>Hinweise auf Blatt: Legende&amp;Dropdown&amp;Erklärung</t>
  </si>
  <si>
    <t>Maximale Deformation</t>
  </si>
  <si>
    <t>Ersatzfläche:(0.85)</t>
  </si>
  <si>
    <t>Faktor:</t>
  </si>
  <si>
    <t>08_03_2022</t>
  </si>
  <si>
    <t>Beta 0.2</t>
  </si>
  <si>
    <t>Testung + Validierung erfolgt</t>
  </si>
  <si>
    <t>03_05_2022</t>
  </si>
  <si>
    <t>Beta 0.3</t>
  </si>
  <si>
    <t xml:space="preserve">Formale Anpassungen </t>
  </si>
  <si>
    <t>07_09_2022</t>
  </si>
  <si>
    <t>Beta 0.3b</t>
  </si>
  <si>
    <t>Ergänzung Grafik</t>
  </si>
  <si>
    <t>Bugreport bitte per E-Mail an jan.zimmermann[at]dguv.de</t>
  </si>
  <si>
    <t xml:space="preserve">In der Abbildung (links) ist die Fläche zwischen Detektionsschwelle und Kraftmaxima verdeutlich, die mit hilfe des Biomechanischen Korridors bestimmt wurde. In der Abbildung (rechts) wird veranschaulicht, wie die Umrechnungstabelle bei zunehmender bzw. abnehmender Steifigkeit den Ersatwert, mit hilfe des ermittelten Energiebetrages, bestimmt. 
Literatur:
Behrens, R., Zimmermann, J.: Bestimmung biomechanischer Korridore zur Bewertung von mechanischen Gefährdungen und Ableitung von Steifigkeitsparametern für zukünftige Messmittel, IFA Report 02/2022, Berlin, April 2022
</t>
  </si>
  <si>
    <t>Stumpf</t>
  </si>
  <si>
    <t>Kantig</t>
  </si>
  <si>
    <t>(A) Kopf</t>
  </si>
  <si>
    <t>(B) Rumpf</t>
  </si>
  <si>
    <t>(C) Obere Extremitäten</t>
  </si>
  <si>
    <t>(D) Hand &amp; Finger</t>
  </si>
  <si>
    <t>(E) Untere Extremitäten</t>
  </si>
  <si>
    <t>(01) Stirn</t>
  </si>
  <si>
    <t>(02) Schläfe</t>
  </si>
  <si>
    <t>(03) Kaumuskel</t>
  </si>
  <si>
    <t>(05) 7. Halswirbel</t>
  </si>
  <si>
    <t>(06) Schultergelenk</t>
  </si>
  <si>
    <t>(07) 5. Lendenwirbel</t>
  </si>
  <si>
    <t>(08) Brustbein</t>
  </si>
  <si>
    <t>(09) Brustmuskel</t>
  </si>
  <si>
    <t>(10) Bauchmuskel</t>
  </si>
  <si>
    <t>(11) Hüftknochen</t>
  </si>
  <si>
    <t>(12) Deltamuskel</t>
  </si>
  <si>
    <t>(13) Oberarmknochen</t>
  </si>
  <si>
    <t>(14) Speichenknochen</t>
  </si>
  <si>
    <t>(15) Unterarmmuskel</t>
  </si>
  <si>
    <t>(16) Ellenbogengrube</t>
  </si>
  <si>
    <t>(17)/(18) Zeigefingerkuppe</t>
  </si>
  <si>
    <t>(19)/(20) Zeigefingergelenk</t>
  </si>
  <si>
    <t>(21) Daumenballen</t>
  </si>
  <si>
    <t>(22)/(23) Handinnenfläche</t>
  </si>
  <si>
    <t>(24)/(25) Handrücken</t>
  </si>
  <si>
    <t>(26) Oberschenkelmuskel</t>
  </si>
  <si>
    <t>(27) Kniescheibe</t>
  </si>
  <si>
    <t>(28) Schienbeinkante</t>
  </si>
  <si>
    <t>(29) Wadenmuskel</t>
  </si>
  <si>
    <t>Ergebnisbereich</t>
  </si>
  <si>
    <t>nicht anwendbar</t>
  </si>
  <si>
    <t>anwendbar</t>
  </si>
  <si>
    <t>Ergebnisse für freie Eingabe</t>
  </si>
  <si>
    <t>Freie Eingabe
[N/mm]</t>
  </si>
  <si>
    <t>Beta 0.4</t>
  </si>
  <si>
    <t>Leitfaden + Veröffentlichung</t>
  </si>
  <si>
    <t>JZ, CH</t>
  </si>
  <si>
    <t>Version 0.4 Beta</t>
  </si>
  <si>
    <t>Shore-A-Härte 70 (7mm)</t>
  </si>
  <si>
    <r>
      <t xml:space="preserve">Arbeitsweise energetische Umrechnung: 
Aus den Kennlinien der biomechanischen Korridore (vgl. IFA-Report 2-2022) wird durch Integration zwischen Detektionsschwelle und Maximum die zulässige Energie ermittelt. Unter Berücksichtigung der realen Messgeräte-Kennlinie wird ein optimiertet Ersatzwert berechnet, sodass das Messgerät dieselbe Energie aufnimmt. Der Ersatzwert kann für eine vereinfachte Überprüfung in der Praxis herangezogen werden, wenn die Steifigkeiten von Messgerät und biomechanischem Korridor nah beieinanderliegen. 
Bestimmung Spitzendruck bzw. Flächenpressung:
Analog erfolgt das Vorgehen für den Druck, wobei hier zusätzlich ein Faktor berücksichtigt wird. Der Faktor wird aus der Ersatzfläche des F-Q10-Prüfkörpers bestimmt (mittlere Ersatzfläche F-Q10=~0,85cm²).  
Außerdem kann die Option „Flächenpressung“ verwendet werden, wodurch die Kraft gleichmäßig auf die Gesamtfläche (experimentell ermittelte Gesamtfläche F-Q10=~1,2cm²) verteilt wird. (Die hier verwendeten Ersatzflächen können von Filter- und Auflösungseigenschaften der verwendeten Messtechnik abhängen.)  
Achtung: Die Tabelle berechnet nur einen Vergleichswert. 
Wenn die Sicherheitsparameter an den Applikationen nicht richtig eingestellt sind, ist zu erwarten, dass der Sollwert nicht eingehalten werden kann und die Sicherheitsparameter entsprechend anzupassen sind.
</t>
    </r>
    <r>
      <rPr>
        <b/>
        <sz val="11"/>
        <color theme="1"/>
        <rFont val="Calibri"/>
        <family val="2"/>
        <scheme val="minor"/>
      </rPr>
      <t xml:space="preserve">Um eine ausreichend sichere Applikation zu gewährleisten, ist zu empfehlen, immer mindestens zwei Messungen durchzuführen - mit je einer harten und einer weichen Messgerätekonfiguration!  </t>
    </r>
  </si>
  <si>
    <t>Umrechnungshilfe für biomechanische Grenzwerte</t>
  </si>
  <si>
    <t>Benutzeroberfläche</t>
  </si>
  <si>
    <t>11_11_2022</t>
  </si>
  <si>
    <t>IFA-2022-11-11-JZ/MC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</si>
</sst>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9"/>
      <color theme="1"/>
      <name val="Calibri"/>
      <family val="2"/>
      <scheme val="minor"/>
    </font>
    <font>
      <sz val="11"/>
      <color theme="1"/>
      <name val="Calibri"/>
      <family val="2"/>
      <scheme val="minor"/>
    </font>
    <font>
      <sz val="11"/>
      <color theme="0"/>
      <name val="Calibri"/>
      <family val="2"/>
      <scheme val="minor"/>
    </font>
    <font>
      <b/>
      <sz val="11"/>
      <name val="Calibri"/>
      <family val="2"/>
      <scheme val="minor"/>
    </font>
    <font>
      <i/>
      <sz val="11"/>
      <color theme="1"/>
      <name val="Calibri"/>
      <family val="2"/>
      <scheme val="minor"/>
    </font>
    <font>
      <sz val="11"/>
      <name val="Calibri"/>
      <family val="2"/>
      <scheme val="minor"/>
    </font>
    <font>
      <sz val="11"/>
      <color theme="1" tint="-0.249977111117893"/>
      <name val="Calibri"/>
      <family val="2"/>
      <scheme val="minor"/>
    </font>
  </fonts>
  <fills count="11">
    <fill>
      <patternFill patternType="none"/>
    </fill>
    <fill>
      <patternFill patternType="gray125"/>
    </fill>
    <fill>
      <patternFill patternType="solid">
        <fgColor theme="3"/>
        <bgColor indexed="64"/>
      </patternFill>
    </fill>
    <fill>
      <patternFill patternType="solid">
        <fgColor theme="0" tint="-4.9989318521683403E-2"/>
        <bgColor indexed="64"/>
      </patternFill>
    </fill>
    <fill>
      <patternFill patternType="solid">
        <fgColor theme="9"/>
        <bgColor indexed="64"/>
      </patternFill>
    </fill>
    <fill>
      <patternFill patternType="solid">
        <fgColor theme="2" tint="0.79998168889431442"/>
        <bgColor indexed="64"/>
      </patternFill>
    </fill>
    <fill>
      <patternFill patternType="solid">
        <fgColor theme="0"/>
        <bgColor indexed="64"/>
      </patternFill>
    </fill>
    <fill>
      <patternFill patternType="solid">
        <fgColor theme="7"/>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2">
    <xf numFmtId="0" fontId="0" fillId="0" borderId="0"/>
    <xf numFmtId="9" fontId="5" fillId="0" borderId="0" applyFont="0" applyFill="0" applyBorder="0" applyAlignment="0" applyProtection="0"/>
  </cellStyleXfs>
  <cellXfs count="66">
    <xf numFmtId="0" fontId="0" fillId="0" borderId="0" xfId="0"/>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1" fillId="2" borderId="0" xfId="0" applyFont="1" applyFill="1"/>
    <xf numFmtId="0" fontId="3" fillId="2" borderId="0" xfId="0" applyFont="1" applyFill="1"/>
    <xf numFmtId="0" fontId="1" fillId="4" borderId="0" xfId="0" applyFont="1" applyFill="1"/>
    <xf numFmtId="0" fontId="0" fillId="3" borderId="3" xfId="0" applyFill="1" applyBorder="1"/>
    <xf numFmtId="0" fontId="0" fillId="3" borderId="5" xfId="0" applyFill="1" applyBorder="1"/>
    <xf numFmtId="0" fontId="0" fillId="3" borderId="7" xfId="0" applyFill="1" applyBorder="1"/>
    <xf numFmtId="0" fontId="0" fillId="3" borderId="2" xfId="0" applyFill="1" applyBorder="1"/>
    <xf numFmtId="0" fontId="0" fillId="3" borderId="8" xfId="0" applyFill="1" applyBorder="1"/>
    <xf numFmtId="0" fontId="0" fillId="3" borderId="8" xfId="0" applyFill="1" applyBorder="1" applyAlignment="1">
      <alignment horizontal="right"/>
    </xf>
    <xf numFmtId="0" fontId="2" fillId="3" borderId="8" xfId="0" applyFont="1" applyFill="1" applyBorder="1"/>
    <xf numFmtId="0" fontId="0" fillId="3" borderId="4" xfId="0" applyFill="1" applyBorder="1"/>
    <xf numFmtId="0" fontId="0" fillId="3" borderId="0" xfId="0" applyFill="1" applyBorder="1"/>
    <xf numFmtId="0" fontId="0" fillId="3" borderId="0" xfId="0" applyFill="1" applyBorder="1" applyAlignment="1">
      <alignment horizontal="right"/>
    </xf>
    <xf numFmtId="0" fontId="2" fillId="3" borderId="0" xfId="0" applyFont="1" applyFill="1" applyBorder="1"/>
    <xf numFmtId="0" fontId="0" fillId="3" borderId="6" xfId="0" applyFill="1" applyBorder="1"/>
    <xf numFmtId="0" fontId="0" fillId="3" borderId="9" xfId="0" applyFill="1" applyBorder="1"/>
    <xf numFmtId="164" fontId="0" fillId="3" borderId="9" xfId="0" applyNumberFormat="1" applyFill="1" applyBorder="1"/>
    <xf numFmtId="164" fontId="2" fillId="3" borderId="9" xfId="0" applyNumberFormat="1" applyFont="1" applyFill="1" applyBorder="1"/>
    <xf numFmtId="0" fontId="0" fillId="4" borderId="0" xfId="0" applyFont="1" applyFill="1"/>
    <xf numFmtId="0" fontId="4" fillId="3" borderId="0" xfId="0" applyFont="1" applyFill="1"/>
    <xf numFmtId="0" fontId="0" fillId="6" borderId="0" xfId="0" applyFill="1"/>
    <xf numFmtId="9" fontId="0" fillId="3" borderId="0" xfId="1" applyFont="1" applyFill="1"/>
    <xf numFmtId="0" fontId="4" fillId="3" borderId="9" xfId="0" applyFont="1" applyFill="1" applyBorder="1" applyAlignment="1">
      <alignment horizontal="right"/>
    </xf>
    <xf numFmtId="0" fontId="4" fillId="3" borderId="4" xfId="0" applyFont="1" applyFill="1" applyBorder="1" applyAlignment="1">
      <alignment wrapText="1"/>
    </xf>
    <xf numFmtId="0" fontId="0" fillId="3" borderId="0" xfId="0" applyFill="1" applyAlignment="1">
      <alignment horizontal="right"/>
    </xf>
    <xf numFmtId="0" fontId="0" fillId="7" borderId="0" xfId="0" applyFill="1"/>
    <xf numFmtId="0" fontId="7" fillId="7" borderId="0" xfId="0" applyFont="1" applyFill="1"/>
    <xf numFmtId="0" fontId="0" fillId="3" borderId="10" xfId="0" applyFill="1" applyBorder="1"/>
    <xf numFmtId="0" fontId="0" fillId="0" borderId="0" xfId="0" applyBorder="1"/>
    <xf numFmtId="0" fontId="1" fillId="0" borderId="0" xfId="0" applyFont="1" applyAlignment="1">
      <alignment horizontal="center"/>
    </xf>
    <xf numFmtId="0" fontId="0" fillId="3" borderId="1" xfId="0" applyFont="1" applyFill="1" applyBorder="1" applyAlignment="1">
      <alignment textRotation="60"/>
    </xf>
    <xf numFmtId="0" fontId="0" fillId="3" borderId="1" xfId="0" applyFont="1" applyFill="1" applyBorder="1" applyAlignment="1">
      <alignment textRotation="60" wrapText="1"/>
    </xf>
    <xf numFmtId="164" fontId="0" fillId="3" borderId="9" xfId="0" applyNumberFormat="1" applyFill="1" applyBorder="1" applyAlignment="1">
      <alignment horizontal="center"/>
    </xf>
    <xf numFmtId="164" fontId="0" fillId="3" borderId="6" xfId="0" applyNumberFormat="1" applyFill="1" applyBorder="1" applyAlignment="1">
      <alignment horizontal="center"/>
    </xf>
    <xf numFmtId="0" fontId="2" fillId="3" borderId="1" xfId="0" applyFont="1" applyFill="1" applyBorder="1" applyAlignment="1">
      <alignment textRotation="60" wrapText="1"/>
    </xf>
    <xf numFmtId="0" fontId="8" fillId="3" borderId="0" xfId="0" applyFont="1" applyFill="1"/>
    <xf numFmtId="0" fontId="8" fillId="3" borderId="0" xfId="0" applyFont="1" applyFill="1" applyBorder="1"/>
    <xf numFmtId="0" fontId="0" fillId="8" borderId="0" xfId="0" applyFill="1"/>
    <xf numFmtId="0" fontId="2" fillId="8" borderId="0" xfId="0" applyFont="1" applyFill="1" applyBorder="1" applyAlignment="1">
      <alignment horizontal="center"/>
    </xf>
    <xf numFmtId="0" fontId="0" fillId="8" borderId="8" xfId="0" applyFill="1" applyBorder="1" applyAlignment="1">
      <alignment horizontal="center"/>
    </xf>
    <xf numFmtId="0" fontId="0" fillId="8" borderId="0" xfId="0" applyFill="1" applyBorder="1" applyAlignment="1">
      <alignment horizontal="center"/>
    </xf>
    <xf numFmtId="0" fontId="0" fillId="8" borderId="2" xfId="0" applyFill="1" applyBorder="1" applyAlignment="1">
      <alignment horizontal="center"/>
    </xf>
    <xf numFmtId="0" fontId="0" fillId="8" borderId="4" xfId="0" applyFill="1" applyBorder="1" applyAlignment="1">
      <alignment horizontal="center"/>
    </xf>
    <xf numFmtId="0" fontId="0" fillId="9" borderId="0" xfId="0" applyFill="1"/>
    <xf numFmtId="0" fontId="0" fillId="10" borderId="0" xfId="0" applyFill="1"/>
    <xf numFmtId="0" fontId="7" fillId="10" borderId="0" xfId="0" applyFont="1" applyFill="1"/>
    <xf numFmtId="0" fontId="7" fillId="2" borderId="0" xfId="0" applyFont="1" applyFill="1"/>
    <xf numFmtId="0" fontId="9" fillId="2" borderId="0" xfId="0" applyFont="1" applyFill="1"/>
    <xf numFmtId="0" fontId="9" fillId="10" borderId="0" xfId="0" applyFont="1" applyFill="1"/>
    <xf numFmtId="0" fontId="9" fillId="6" borderId="0" xfId="0" applyFont="1" applyFill="1"/>
    <xf numFmtId="0" fontId="7" fillId="6" borderId="0" xfId="0" applyFont="1" applyFill="1"/>
    <xf numFmtId="164" fontId="10" fillId="9" borderId="0" xfId="0" applyNumberFormat="1" applyFont="1" applyFill="1"/>
    <xf numFmtId="1" fontId="10" fillId="9" borderId="0" xfId="0" applyNumberFormat="1" applyFont="1" applyFill="1"/>
    <xf numFmtId="0" fontId="6" fillId="3" borderId="0" xfId="0" applyFont="1" applyFill="1" applyAlignment="1">
      <alignment horizontal="center"/>
    </xf>
    <xf numFmtId="0" fontId="0" fillId="3" borderId="3" xfId="0" applyFill="1" applyBorder="1" applyAlignment="1">
      <alignment horizontal="center" vertical="top" wrapText="1"/>
    </xf>
    <xf numFmtId="0" fontId="0" fillId="3" borderId="5" xfId="0" applyFill="1" applyBorder="1" applyAlignment="1">
      <alignment horizontal="center" vertical="top" wrapText="1"/>
    </xf>
    <xf numFmtId="0" fontId="0" fillId="3" borderId="7" xfId="0" applyFill="1" applyBorder="1" applyAlignment="1">
      <alignment horizontal="center" vertical="top" wrapText="1"/>
    </xf>
    <xf numFmtId="0" fontId="0" fillId="0" borderId="0" xfId="0" applyAlignment="1">
      <alignment horizontal="center"/>
    </xf>
    <xf numFmtId="0" fontId="0" fillId="0" borderId="0" xfId="0" applyAlignment="1">
      <alignment horizontal="left" vertical="top" wrapText="1"/>
    </xf>
    <xf numFmtId="0" fontId="0" fillId="0" borderId="0" xfId="0" applyAlignment="1">
      <alignment horizontal="center" vertical="top" wrapText="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371475</xdr:colOff>
      <xdr:row>1</xdr:row>
      <xdr:rowOff>76199</xdr:rowOff>
    </xdr:from>
    <xdr:to>
      <xdr:col>2</xdr:col>
      <xdr:colOff>451676</xdr:colOff>
      <xdr:row>2</xdr:row>
      <xdr:rowOff>235522</xdr:rowOff>
    </xdr:to>
    <xdr:pic>
      <xdr:nvPicPr>
        <xdr:cNvPr id="3" name="Grafik 2" descr="Logo des Instituts für Arbeitsschutz">
          <a:extLst>
            <a:ext uri="{FF2B5EF4-FFF2-40B4-BE49-F238E27FC236}">
              <a16:creationId xmlns:a16="http://schemas.microsoft.com/office/drawing/2014/main" id="{EA8B607D-7413-4F38-9E48-7ADCBA2C3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285875" y="276224"/>
          <a:ext cx="1699451" cy="349823"/>
        </a:xfrm>
        <a:prstGeom prst="rect">
          <a:avLst/>
        </a:prstGeom>
      </xdr:spPr>
    </xdr:pic>
    <xdr:clientData/>
  </xdr:twoCellAnchor>
  <xdr:twoCellAnchor editAs="oneCell">
    <xdr:from>
      <xdr:col>25</xdr:col>
      <xdr:colOff>218610</xdr:colOff>
      <xdr:row>0</xdr:row>
      <xdr:rowOff>145050</xdr:rowOff>
    </xdr:from>
    <xdr:to>
      <xdr:col>29</xdr:col>
      <xdr:colOff>248462</xdr:colOff>
      <xdr:row>5</xdr:row>
      <xdr:rowOff>1266825</xdr:rowOff>
    </xdr:to>
    <xdr:pic>
      <xdr:nvPicPr>
        <xdr:cNvPr id="4" name="Grafik 3" descr="Legende">
          <a:extLst>
            <a:ext uri="{FF2B5EF4-FFF2-40B4-BE49-F238E27FC236}">
              <a16:creationId xmlns:a16="http://schemas.microsoft.com/office/drawing/2014/main" id="{99DA2389-F461-4C20-BBF7-855D19D0D01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t="159" b="159"/>
        <a:stretch/>
      </xdr:blipFill>
      <xdr:spPr>
        <a:xfrm>
          <a:off x="13067835" y="145050"/>
          <a:ext cx="2468252" cy="2217150"/>
        </a:xfrm>
        <a:prstGeom prst="rect">
          <a:avLst/>
        </a:prstGeom>
        <a:ln w="38100">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32</xdr:row>
      <xdr:rowOff>0</xdr:rowOff>
    </xdr:from>
    <xdr:to>
      <xdr:col>18</xdr:col>
      <xdr:colOff>104775</xdr:colOff>
      <xdr:row>52</xdr:row>
      <xdr:rowOff>76200</xdr:rowOff>
    </xdr:to>
    <xdr:pic>
      <xdr:nvPicPr>
        <xdr:cNvPr id="3" name="Grafik 2" descr="Graphische Veranschaulichung der Umrechnungstechnik">
          <a:extLst>
            <a:ext uri="{FF2B5EF4-FFF2-40B4-BE49-F238E27FC236}">
              <a16:creationId xmlns:a16="http://schemas.microsoft.com/office/drawing/2014/main" id="{8AEE348E-E91B-4518-B016-D1CA19975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0" y="6086475"/>
          <a:ext cx="7772400" cy="3886200"/>
        </a:xfrm>
        <a:prstGeom prst="rect">
          <a:avLst/>
        </a:prstGeom>
      </xdr:spPr>
    </xdr:pic>
    <xdr:clientData/>
  </xdr:twoCellAnchor>
  <xdr:twoCellAnchor editAs="oneCell">
    <xdr:from>
      <xdr:col>15</xdr:col>
      <xdr:colOff>66675</xdr:colOff>
      <xdr:row>10</xdr:row>
      <xdr:rowOff>28575</xdr:rowOff>
    </xdr:from>
    <xdr:to>
      <xdr:col>19</xdr:col>
      <xdr:colOff>104775</xdr:colOff>
      <xdr:row>14</xdr:row>
      <xdr:rowOff>1827</xdr:rowOff>
    </xdr:to>
    <xdr:pic>
      <xdr:nvPicPr>
        <xdr:cNvPr id="5" name="Grafik 4" descr="Logo des Instituts für Arbeitsschutz">
          <a:extLst>
            <a:ext uri="{FF2B5EF4-FFF2-40B4-BE49-F238E27FC236}">
              <a16:creationId xmlns:a16="http://schemas.microsoft.com/office/drawing/2014/main" id="{D7A06EB0-E4EA-4D97-9E9A-045E251E6D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068300" y="1924050"/>
          <a:ext cx="3571875" cy="735252"/>
        </a:xfrm>
        <a:prstGeom prst="rect">
          <a:avLst/>
        </a:prstGeom>
      </xdr:spPr>
    </xdr:pic>
    <xdr:clientData/>
  </xdr:twoCellAnchor>
</xdr:wsDr>
</file>

<file path=xl/theme/theme1.xml><?xml version="1.0" encoding="utf-8"?>
<a:theme xmlns:a="http://schemas.openxmlformats.org/drawingml/2006/main" name="Office Theme">
  <a:themeElements>
    <a:clrScheme name="DGUV-Entwurf2-02-11-2011">
      <a:dk1>
        <a:srgbClr val="555555"/>
      </a:dk1>
      <a:lt1>
        <a:srgbClr val="FFFFFF"/>
      </a:lt1>
      <a:dk2>
        <a:srgbClr val="81BD57"/>
      </a:dk2>
      <a:lt2>
        <a:srgbClr val="696969"/>
      </a:lt2>
      <a:accent1>
        <a:srgbClr val="004994"/>
      </a:accent1>
      <a:accent2>
        <a:srgbClr val="19A0A3"/>
      </a:accent2>
      <a:accent3>
        <a:srgbClr val="0095DB"/>
      </a:accent3>
      <a:accent4>
        <a:srgbClr val="C44E90"/>
      </a:accent4>
      <a:accent5>
        <a:srgbClr val="F7A940"/>
      </a:accent5>
      <a:accent6>
        <a:srgbClr val="FFD543"/>
      </a:accent6>
      <a:hlink>
        <a:srgbClr val="0095DB"/>
      </a:hlink>
      <a:folHlink>
        <a:srgbClr val="51AE30"/>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5C5FD-1A96-4BB4-8003-B9AC624093F0}">
  <sheetPr filterMode="1"/>
  <dimension ref="A1:AB55"/>
  <sheetViews>
    <sheetView tabSelected="1" zoomScaleNormal="100" workbookViewId="0">
      <pane xSplit="3" ySplit="6" topLeftCell="D7" activePane="bottomRight" state="frozen"/>
      <selection pane="topRight" activeCell="C1" sqref="C1"/>
      <selection pane="bottomLeft" activeCell="A7" sqref="A7"/>
      <selection pane="bottomRight" activeCell="AB55" sqref="AB55"/>
    </sheetView>
  </sheetViews>
  <sheetFormatPr baseColWidth="10" defaultColWidth="9.140625" defaultRowHeight="15" x14ac:dyDescent="0.25"/>
  <cols>
    <col min="1" max="1" width="13.7109375" style="1" customWidth="1"/>
    <col min="2" max="2" width="24.28515625" style="1" customWidth="1"/>
    <col min="3" max="4" width="9.5703125" style="1" customWidth="1"/>
    <col min="5" max="10" width="9.140625" style="1"/>
    <col min="11" max="11" width="5.85546875" style="1" hidden="1" customWidth="1"/>
    <col min="12" max="14" width="9.140625" style="1" hidden="1" customWidth="1"/>
    <col min="15" max="15" width="14.5703125" style="1" customWidth="1"/>
    <col min="16" max="16" width="5.85546875" style="1" customWidth="1"/>
    <col min="17" max="17" width="5.42578125" style="1" customWidth="1"/>
    <col min="18" max="18" width="6.5703125" style="1" customWidth="1"/>
    <col min="19" max="20" width="5.7109375" style="1" customWidth="1"/>
    <col min="21" max="21" width="9.140625" style="1"/>
    <col min="22" max="22" width="3.42578125" style="1" customWidth="1"/>
    <col min="23" max="23" width="4.5703125" style="1" customWidth="1"/>
    <col min="24" max="24" width="9.140625" style="1"/>
    <col min="25" max="25" width="10.5703125" style="1" customWidth="1"/>
    <col min="26" max="16384" width="9.140625" style="1"/>
  </cols>
  <sheetData>
    <row r="1" spans="1:28" ht="15.75" thickBot="1" x14ac:dyDescent="0.3">
      <c r="A1" s="41" t="s">
        <v>115</v>
      </c>
      <c r="B1" s="41"/>
      <c r="C1" s="3"/>
      <c r="D1" s="3"/>
      <c r="E1" s="3"/>
      <c r="F1" s="3"/>
      <c r="G1" s="3"/>
      <c r="H1" s="3"/>
      <c r="I1" s="3"/>
      <c r="J1" s="3"/>
      <c r="K1" s="3"/>
      <c r="L1" s="3"/>
      <c r="M1" s="3"/>
      <c r="N1" s="3"/>
      <c r="O1" s="3"/>
      <c r="P1" s="3"/>
      <c r="Q1" s="3"/>
      <c r="R1" s="3"/>
      <c r="S1" s="3"/>
      <c r="T1" s="3"/>
      <c r="U1" s="3"/>
      <c r="V1" s="3"/>
      <c r="W1" s="3"/>
      <c r="X1" s="3"/>
      <c r="Y1" s="3"/>
    </row>
    <row r="2" spans="1:28" x14ac:dyDescent="0.25">
      <c r="A2" s="41" t="s">
        <v>112</v>
      </c>
      <c r="B2" s="42"/>
      <c r="C2" s="10"/>
      <c r="D2" s="12"/>
      <c r="E2" s="13"/>
      <c r="F2" s="9"/>
      <c r="G2" s="12" t="s">
        <v>60</v>
      </c>
      <c r="H2" s="13"/>
      <c r="I2" s="45">
        <v>0.85</v>
      </c>
      <c r="J2" s="9" t="s">
        <v>4</v>
      </c>
      <c r="K2" s="12"/>
      <c r="L2" s="13"/>
      <c r="M2" s="13"/>
      <c r="N2" s="13"/>
      <c r="O2" s="14" t="s">
        <v>9</v>
      </c>
      <c r="P2" s="13">
        <v>150</v>
      </c>
      <c r="Q2" s="15">
        <v>75</v>
      </c>
      <c r="R2" s="13">
        <v>40</v>
      </c>
      <c r="S2" s="15">
        <v>25</v>
      </c>
      <c r="T2" s="13">
        <v>10</v>
      </c>
      <c r="U2" s="9" t="s">
        <v>6</v>
      </c>
      <c r="V2" s="3"/>
      <c r="W2" s="47">
        <v>25</v>
      </c>
      <c r="X2" s="60" t="s">
        <v>108</v>
      </c>
      <c r="Y2" s="3"/>
    </row>
    <row r="3" spans="1:28" ht="24.75" x14ac:dyDescent="0.25">
      <c r="A3" s="41" t="s">
        <v>118</v>
      </c>
      <c r="B3" s="42"/>
      <c r="C3" s="17"/>
      <c r="D3" s="29" t="s">
        <v>41</v>
      </c>
      <c r="E3" s="44">
        <v>50</v>
      </c>
      <c r="F3" s="10" t="s">
        <v>5</v>
      </c>
      <c r="G3" s="16" t="s">
        <v>43</v>
      </c>
      <c r="H3" s="17"/>
      <c r="I3" s="46">
        <v>0</v>
      </c>
      <c r="J3" s="10" t="s">
        <v>14</v>
      </c>
      <c r="K3" s="16"/>
      <c r="L3" s="17"/>
      <c r="M3" s="17"/>
      <c r="N3" s="17"/>
      <c r="O3" s="18" t="s">
        <v>10</v>
      </c>
      <c r="P3" s="17">
        <v>130</v>
      </c>
      <c r="Q3" s="19">
        <v>130</v>
      </c>
      <c r="R3" s="17">
        <v>130</v>
      </c>
      <c r="S3" s="19">
        <v>130</v>
      </c>
      <c r="T3" s="17">
        <v>130</v>
      </c>
      <c r="U3" s="10" t="s">
        <v>6</v>
      </c>
      <c r="V3" s="3"/>
      <c r="W3" s="48">
        <v>9999999</v>
      </c>
      <c r="X3" s="61"/>
      <c r="Y3" s="3"/>
      <c r="AB3" s="34"/>
    </row>
    <row r="4" spans="1:28" ht="15.75" thickBot="1" x14ac:dyDescent="0.3">
      <c r="A4" s="41" t="s">
        <v>40</v>
      </c>
      <c r="B4" s="42"/>
      <c r="C4" s="10"/>
      <c r="D4" s="20"/>
      <c r="E4" s="21"/>
      <c r="F4" s="11"/>
      <c r="G4" s="20" t="s">
        <v>61</v>
      </c>
      <c r="H4" s="21"/>
      <c r="I4" s="38">
        <f>IF(I3=1,1/1.2,1/I2)</f>
        <v>1.1764705882352942</v>
      </c>
      <c r="J4" s="11"/>
      <c r="K4" s="20"/>
      <c r="L4" s="21"/>
      <c r="M4" s="21"/>
      <c r="N4" s="21"/>
      <c r="O4" s="28" t="s">
        <v>13</v>
      </c>
      <c r="P4" s="22">
        <f>1/(1/P2+1/P3)</f>
        <v>69.642857142857139</v>
      </c>
      <c r="Q4" s="23">
        <f>1/(1/Q2+1/Q3)</f>
        <v>47.560975609756092</v>
      </c>
      <c r="R4" s="22">
        <f>1/(1/R2+1/R3)</f>
        <v>30.588235294117645</v>
      </c>
      <c r="S4" s="23">
        <f>1/(1/S2+1/S3)</f>
        <v>20.967741935483872</v>
      </c>
      <c r="T4" s="22">
        <f>1/(1/T2+1/T3)</f>
        <v>9.2857142857142847</v>
      </c>
      <c r="U4" s="11" t="s">
        <v>6</v>
      </c>
      <c r="V4" s="3"/>
      <c r="W4" s="39">
        <f>1/(1/W2+1/W3)</f>
        <v>24.999937500149997</v>
      </c>
      <c r="X4" s="62"/>
      <c r="Y4" s="3"/>
    </row>
    <row r="5" spans="1:28" ht="15" customHeight="1" x14ac:dyDescent="0.25">
      <c r="A5" s="41" t="s">
        <v>58</v>
      </c>
      <c r="B5" s="41"/>
      <c r="C5" s="3"/>
      <c r="D5" s="3"/>
      <c r="E5" s="3"/>
      <c r="F5" s="3"/>
      <c r="G5" s="3"/>
      <c r="H5" s="3"/>
      <c r="I5" s="3"/>
      <c r="J5" s="3"/>
      <c r="K5" s="3"/>
      <c r="L5" s="3"/>
      <c r="M5" s="3"/>
      <c r="N5" s="3"/>
      <c r="O5" s="3"/>
      <c r="P5" s="3"/>
      <c r="Q5" s="3"/>
      <c r="R5" s="3"/>
      <c r="S5" s="3"/>
      <c r="T5" s="3"/>
      <c r="U5" s="3"/>
      <c r="V5" s="3"/>
      <c r="W5" s="17"/>
      <c r="X5" s="33"/>
      <c r="Y5" s="17"/>
    </row>
    <row r="6" spans="1:28" ht="110.25" customHeight="1" x14ac:dyDescent="0.25">
      <c r="A6" s="36" t="s">
        <v>15</v>
      </c>
      <c r="B6" s="36" t="s">
        <v>0</v>
      </c>
      <c r="C6" s="36" t="s">
        <v>1</v>
      </c>
      <c r="D6" s="36" t="s">
        <v>16</v>
      </c>
      <c r="E6" s="36" t="s">
        <v>17</v>
      </c>
      <c r="F6" s="36" t="s">
        <v>18</v>
      </c>
      <c r="G6" s="36" t="s">
        <v>19</v>
      </c>
      <c r="H6" s="36" t="s">
        <v>20</v>
      </c>
      <c r="I6" s="36" t="s">
        <v>21</v>
      </c>
      <c r="J6" s="36" t="s">
        <v>22</v>
      </c>
      <c r="K6" s="36"/>
      <c r="L6" s="36" t="s">
        <v>8</v>
      </c>
      <c r="M6" s="36" t="s">
        <v>7</v>
      </c>
      <c r="N6" s="36" t="s">
        <v>11</v>
      </c>
      <c r="O6" s="36"/>
      <c r="P6" s="37" t="s">
        <v>23</v>
      </c>
      <c r="Q6" s="40" t="s">
        <v>24</v>
      </c>
      <c r="R6" s="37" t="s">
        <v>25</v>
      </c>
      <c r="S6" s="40" t="s">
        <v>26</v>
      </c>
      <c r="T6" s="37" t="s">
        <v>27</v>
      </c>
      <c r="U6" s="36" t="s">
        <v>28</v>
      </c>
      <c r="V6" s="36" t="s">
        <v>31</v>
      </c>
      <c r="W6" s="37" t="s">
        <v>29</v>
      </c>
      <c r="X6" s="36" t="s">
        <v>28</v>
      </c>
      <c r="Y6" s="26"/>
    </row>
    <row r="7" spans="1:28" hidden="1" x14ac:dyDescent="0.25">
      <c r="A7" s="25" t="s">
        <v>75</v>
      </c>
      <c r="B7" s="25" t="s">
        <v>80</v>
      </c>
      <c r="C7" s="25" t="s">
        <v>73</v>
      </c>
      <c r="D7" s="57">
        <v>90.09</v>
      </c>
      <c r="E7" s="57">
        <v>232.57</v>
      </c>
      <c r="F7" s="57">
        <f t="shared" ref="F7:F54" si="0">G7/D7</f>
        <v>0.32145632145632147</v>
      </c>
      <c r="G7" s="58">
        <v>28.96</v>
      </c>
      <c r="H7" s="58">
        <v>130</v>
      </c>
      <c r="I7" s="57">
        <f>(H7-G7)/E7</f>
        <v>0.43444984305800399</v>
      </c>
      <c r="J7" s="58">
        <f t="shared" ref="J7:J54" si="1">0.5*D7*F7*F7+I7*G7+0.5*I7*(H7-G7)</f>
        <v>39.184761060937689</v>
      </c>
      <c r="K7" s="27">
        <f>(L7+M7)/J7</f>
        <v>0.79006277650585277</v>
      </c>
      <c r="L7" s="3">
        <f t="shared" ref="L7:L54" si="2">IF(G7&lt;=$E$3,(H7-$E$3)/E7*$E$3+0.5*(H7-$E$3)/E7*(H7-$E$3),0)</f>
        <v>30.958421120522853</v>
      </c>
      <c r="M7" s="3">
        <f t="shared" ref="M7:M54" si="3">IF(G7&gt;$E$3,0.5*D7*F7*F7+I7*G7+0.5*I7*(H7-G7)-$E$3*$E$3/D7*0.5,0)</f>
        <v>0</v>
      </c>
      <c r="N7" s="3">
        <f>IF(C7="Semi-Sharp",1,IF(C7="Kantig",1,0))</f>
        <v>0</v>
      </c>
      <c r="O7" s="3"/>
      <c r="P7" s="54">
        <f t="shared" ref="P7:T22" si="4">ROUND(IF($E$3&gt;$H7,IF($N7=1,SQRT($J7/10*2*P$4)*$I$4,SQRT($J7/10*2*P$4)),IF($N7=1,SQRT(P$4*2*MAX($L7,$M7)+$E$3^2)/5*$I$4,SQRT(P$4*2*MAX($L7,$M7)+$E$3^2)/5)),0)*5</f>
        <v>85</v>
      </c>
      <c r="Q7" s="52">
        <f t="shared" si="4"/>
        <v>75</v>
      </c>
      <c r="R7" s="55"/>
      <c r="S7" s="56"/>
      <c r="T7" s="55"/>
      <c r="U7" s="55" t="str">
        <f t="shared" ref="U7:U54" si="5">IF(N7=1,"[N/cm²]","[N]")</f>
        <v>[N]</v>
      </c>
      <c r="V7" s="30">
        <f t="shared" ref="V7:V54" si="6">IF($E$3&gt;H7,0,1)</f>
        <v>1</v>
      </c>
      <c r="W7" s="4">
        <f>ROUND(IF($E$3&gt;$H7,IF($N7=1,SQRT($J7/10*2*W$4)*$I$4,SQRT($J7/10*2*W$4)),IF($N7=1,SQRT(W$4*2*MAX($L7,$M7)+$E$3^2)/5*$I$4,SQRT(W$4*2*MAX($L7,$M7)+$E$3^2)/5)),0)*5</f>
        <v>65</v>
      </c>
      <c r="X7" s="4" t="str">
        <f t="shared" ref="X7:X54" si="7">IF(N7=1,"[N/cm²]","[N]")</f>
        <v>[N]</v>
      </c>
      <c r="Y7" s="26"/>
    </row>
    <row r="8" spans="1:28" hidden="1" x14ac:dyDescent="0.25">
      <c r="A8" s="25" t="s">
        <v>75</v>
      </c>
      <c r="B8" s="25" t="s">
        <v>80</v>
      </c>
      <c r="C8" s="25" t="s">
        <v>74</v>
      </c>
      <c r="D8" s="57">
        <v>69.02</v>
      </c>
      <c r="E8" s="57">
        <v>178.17</v>
      </c>
      <c r="F8" s="57">
        <f t="shared" si="0"/>
        <v>0.32150101419878302</v>
      </c>
      <c r="G8" s="58">
        <v>22.19</v>
      </c>
      <c r="H8" s="58">
        <v>99.59</v>
      </c>
      <c r="I8" s="57">
        <f t="shared" ref="I8:I54" si="8">(H8-G8)/E8</f>
        <v>0.43441656844586635</v>
      </c>
      <c r="J8" s="58">
        <f t="shared" si="1"/>
        <v>30.0186786052043</v>
      </c>
      <c r="K8" s="27">
        <f t="shared" ref="K8:K54" si="9">(L8+M8)/J8</f>
        <v>0.69349051213240465</v>
      </c>
      <c r="L8" s="3">
        <f t="shared" si="2"/>
        <v>20.817668799461188</v>
      </c>
      <c r="M8" s="3">
        <f t="shared" si="3"/>
        <v>0</v>
      </c>
      <c r="N8" s="3">
        <f>IF(C8="Semi-Sharp",1,IF(C8="Kantig",1,0))</f>
        <v>1</v>
      </c>
      <c r="O8" s="3"/>
      <c r="P8" s="54">
        <f t="shared" si="4"/>
        <v>85</v>
      </c>
      <c r="Q8" s="52">
        <f t="shared" si="4"/>
        <v>80</v>
      </c>
      <c r="R8" s="55"/>
      <c r="S8" s="56"/>
      <c r="T8" s="55"/>
      <c r="U8" s="55" t="str">
        <f t="shared" si="5"/>
        <v>[N/cm²]</v>
      </c>
      <c r="V8" s="30">
        <f t="shared" si="6"/>
        <v>1</v>
      </c>
      <c r="W8" s="4">
        <f t="shared" ref="W8:W54" si="10">ROUND(IF($E$3&gt;$H8,IF($N8=1,SQRT($J8/10*2*W$4)*$I$4,SQRT($J8/10*2*W$4)),IF($N8=1,SQRT(W$4*2*MAX($L8,$M8)+$E$3^2)/5*$I$4,SQRT(W$4*2*MAX($L8,$M8)+$E$3^2)/5)),0)*5</f>
        <v>70</v>
      </c>
      <c r="X8" s="4" t="str">
        <f t="shared" si="7"/>
        <v>[N/cm²]</v>
      </c>
      <c r="Y8" s="26"/>
    </row>
    <row r="9" spans="1:28" hidden="1" x14ac:dyDescent="0.25">
      <c r="A9" s="25" t="s">
        <v>75</v>
      </c>
      <c r="B9" s="25" t="s">
        <v>81</v>
      </c>
      <c r="C9" s="25" t="s">
        <v>73</v>
      </c>
      <c r="D9" s="57">
        <v>10.55</v>
      </c>
      <c r="E9" s="57">
        <v>35.549999999999997</v>
      </c>
      <c r="F9" s="57">
        <f t="shared" si="0"/>
        <v>1.2521327014218009</v>
      </c>
      <c r="G9" s="58">
        <v>13.21</v>
      </c>
      <c r="H9" s="58">
        <v>80</v>
      </c>
      <c r="I9" s="57">
        <f t="shared" si="8"/>
        <v>1.8787623066104078</v>
      </c>
      <c r="J9" s="58">
        <f t="shared" si="1"/>
        <v>95.830053792469045</v>
      </c>
      <c r="K9" s="27">
        <f t="shared" si="9"/>
        <v>0.57239162981056513</v>
      </c>
      <c r="L9" s="3">
        <f t="shared" si="2"/>
        <v>54.852320675105489</v>
      </c>
      <c r="M9" s="3">
        <f t="shared" si="3"/>
        <v>0</v>
      </c>
      <c r="N9" s="3">
        <f t="shared" ref="N9:N54" si="11">IF(C9="Semi-Sharp",1,IF(C9="Kantig",1,0))</f>
        <v>0</v>
      </c>
      <c r="O9" s="3"/>
      <c r="P9" s="55"/>
      <c r="Q9" s="52">
        <f t="shared" si="4"/>
        <v>90</v>
      </c>
      <c r="R9" s="53">
        <f t="shared" si="4"/>
        <v>75</v>
      </c>
      <c r="S9" s="51">
        <f t="shared" si="4"/>
        <v>70</v>
      </c>
      <c r="T9" s="55"/>
      <c r="U9" s="55" t="str">
        <f t="shared" si="5"/>
        <v>[N]</v>
      </c>
      <c r="V9" s="30">
        <f t="shared" si="6"/>
        <v>1</v>
      </c>
      <c r="W9" s="4">
        <f t="shared" si="10"/>
        <v>70</v>
      </c>
      <c r="X9" s="4" t="str">
        <f t="shared" si="7"/>
        <v>[N]</v>
      </c>
      <c r="Y9" s="26"/>
    </row>
    <row r="10" spans="1:28" hidden="1" x14ac:dyDescent="0.25">
      <c r="A10" s="25" t="s">
        <v>75</v>
      </c>
      <c r="B10" s="25" t="s">
        <v>81</v>
      </c>
      <c r="C10" s="25" t="s">
        <v>74</v>
      </c>
      <c r="D10" s="57">
        <v>7.22</v>
      </c>
      <c r="E10" s="57">
        <v>24.34</v>
      </c>
      <c r="F10" s="57">
        <f t="shared" si="0"/>
        <v>1.2520775623268698</v>
      </c>
      <c r="G10" s="58">
        <v>9.0399999999999991</v>
      </c>
      <c r="H10" s="58">
        <v>54.78</v>
      </c>
      <c r="I10" s="57">
        <f t="shared" si="8"/>
        <v>1.8792111750205425</v>
      </c>
      <c r="J10" s="58">
        <f t="shared" si="1"/>
        <v>65.625019176622956</v>
      </c>
      <c r="K10" s="27">
        <f t="shared" si="9"/>
        <v>0.15677841801291981</v>
      </c>
      <c r="L10" s="3">
        <f t="shared" si="2"/>
        <v>10.288586688578473</v>
      </c>
      <c r="M10" s="3">
        <f t="shared" si="3"/>
        <v>0</v>
      </c>
      <c r="N10" s="3">
        <f t="shared" si="11"/>
        <v>1</v>
      </c>
      <c r="O10" s="3"/>
      <c r="P10" s="55"/>
      <c r="Q10" s="52">
        <f t="shared" si="4"/>
        <v>70</v>
      </c>
      <c r="R10" s="53">
        <f t="shared" si="4"/>
        <v>65</v>
      </c>
      <c r="S10" s="51">
        <f t="shared" si="4"/>
        <v>65</v>
      </c>
      <c r="T10" s="55"/>
      <c r="U10" s="55" t="str">
        <f t="shared" si="5"/>
        <v>[N/cm²]</v>
      </c>
      <c r="V10" s="30">
        <f t="shared" si="6"/>
        <v>1</v>
      </c>
      <c r="W10" s="4">
        <f t="shared" si="10"/>
        <v>65</v>
      </c>
      <c r="X10" s="4" t="str">
        <f t="shared" si="7"/>
        <v>[N/cm²]</v>
      </c>
      <c r="Y10" s="26"/>
    </row>
    <row r="11" spans="1:28" hidden="1" x14ac:dyDescent="0.25">
      <c r="A11" s="25" t="s">
        <v>75</v>
      </c>
      <c r="B11" s="25" t="s">
        <v>82</v>
      </c>
      <c r="C11" s="25" t="s">
        <v>73</v>
      </c>
      <c r="D11" s="57">
        <v>4.3099999999999996</v>
      </c>
      <c r="E11" s="57">
        <v>15.99</v>
      </c>
      <c r="F11" s="57">
        <f t="shared" si="0"/>
        <v>3.2041763341067289</v>
      </c>
      <c r="G11" s="58">
        <v>13.81</v>
      </c>
      <c r="H11" s="58">
        <v>70</v>
      </c>
      <c r="I11" s="57">
        <f t="shared" si="8"/>
        <v>3.5140712945590993</v>
      </c>
      <c r="J11" s="58">
        <f t="shared" si="1"/>
        <v>169.38199518550601</v>
      </c>
      <c r="K11" s="27">
        <f t="shared" si="9"/>
        <v>0.44306305539149032</v>
      </c>
      <c r="L11" s="3">
        <f t="shared" si="2"/>
        <v>75.046904315196997</v>
      </c>
      <c r="M11" s="3">
        <f t="shared" si="3"/>
        <v>0</v>
      </c>
      <c r="N11" s="3">
        <f t="shared" si="11"/>
        <v>0</v>
      </c>
      <c r="O11" s="3"/>
      <c r="P11" s="55"/>
      <c r="Q11" s="56"/>
      <c r="R11" s="55"/>
      <c r="S11" s="51">
        <f t="shared" si="4"/>
        <v>75</v>
      </c>
      <c r="T11" s="53">
        <f>ROUND(IF($E$3&gt;$H11,IF($N11=1,SQRT($J11/10*2*T$4)*$I$4,SQRT($J11/10*2*T$4)),IF($N11=1,SQRT(T$4*2*MAX($L11,$M11)+$E$3^2)/5*$I$4,SQRT(T$4*2*MAX($L11,$M11)+$E$3^2)/5)),0)*5</f>
        <v>60</v>
      </c>
      <c r="U11" s="55" t="str">
        <f t="shared" si="5"/>
        <v>[N]</v>
      </c>
      <c r="V11" s="30">
        <f t="shared" si="6"/>
        <v>1</v>
      </c>
      <c r="W11" s="4">
        <f t="shared" si="10"/>
        <v>80</v>
      </c>
      <c r="X11" s="4" t="str">
        <f t="shared" si="7"/>
        <v>[N]</v>
      </c>
      <c r="Y11" s="26"/>
    </row>
    <row r="12" spans="1:28" hidden="1" x14ac:dyDescent="0.25">
      <c r="A12" s="25" t="s">
        <v>75</v>
      </c>
      <c r="B12" s="25" t="s">
        <v>82</v>
      </c>
      <c r="C12" s="25" t="s">
        <v>74</v>
      </c>
      <c r="D12" s="57">
        <v>2.76</v>
      </c>
      <c r="E12" s="57">
        <v>10.24</v>
      </c>
      <c r="F12" s="57">
        <f t="shared" si="0"/>
        <v>3.2028985507246377</v>
      </c>
      <c r="G12" s="58">
        <v>8.84</v>
      </c>
      <c r="H12" s="58">
        <v>44.8</v>
      </c>
      <c r="I12" s="57">
        <f t="shared" si="8"/>
        <v>3.5117187499999991</v>
      </c>
      <c r="J12" s="58">
        <f t="shared" si="1"/>
        <v>108.34110846920287</v>
      </c>
      <c r="K12" s="27">
        <f t="shared" si="9"/>
        <v>-0.22217155463978161</v>
      </c>
      <c r="L12" s="3">
        <f t="shared" si="2"/>
        <v>-24.070312500000011</v>
      </c>
      <c r="M12" s="3">
        <f t="shared" si="3"/>
        <v>0</v>
      </c>
      <c r="N12" s="3">
        <f t="shared" si="11"/>
        <v>1</v>
      </c>
      <c r="O12" s="3"/>
      <c r="P12" s="55"/>
      <c r="Q12" s="56"/>
      <c r="R12" s="55"/>
      <c r="S12" s="51">
        <f t="shared" si="4"/>
        <v>125</v>
      </c>
      <c r="T12" s="53">
        <f>ROUND(IF($E$3&gt;$H12,IF($N12=1,SQRT($J12/10*2*T$4)*$I$4,SQRT($J12/10*2*T$4)),IF($N12=1,SQRT(T$4*2*MAX($L12,$M12)+$E$3^2)/5*$I$4,SQRT(T$4*2*MAX($L12,$M12)+$E$3^2)/5)),0)*5</f>
        <v>85</v>
      </c>
      <c r="U12" s="55" t="str">
        <f t="shared" si="5"/>
        <v>[N/cm²]</v>
      </c>
      <c r="V12" s="30">
        <f t="shared" si="6"/>
        <v>0</v>
      </c>
      <c r="W12" s="4">
        <f t="shared" si="10"/>
        <v>135</v>
      </c>
      <c r="X12" s="4" t="str">
        <f t="shared" si="7"/>
        <v>[N/cm²]</v>
      </c>
      <c r="Y12" s="26"/>
    </row>
    <row r="13" spans="1:28" hidden="1" x14ac:dyDescent="0.25">
      <c r="A13" s="25" t="s">
        <v>76</v>
      </c>
      <c r="B13" s="25" t="s">
        <v>83</v>
      </c>
      <c r="C13" s="25" t="s">
        <v>73</v>
      </c>
      <c r="D13" s="57">
        <v>5.72</v>
      </c>
      <c r="E13" s="57">
        <v>19.22</v>
      </c>
      <c r="F13" s="57">
        <f t="shared" si="0"/>
        <v>2.9073426573426575</v>
      </c>
      <c r="G13" s="58">
        <v>16.63</v>
      </c>
      <c r="H13" s="58">
        <v>80</v>
      </c>
      <c r="I13" s="57">
        <f t="shared" si="8"/>
        <v>3.2970863683662857</v>
      </c>
      <c r="J13" s="58">
        <f t="shared" si="1"/>
        <v>183.47328208342128</v>
      </c>
      <c r="K13" s="27">
        <f t="shared" si="9"/>
        <v>0.55297869349024487</v>
      </c>
      <c r="L13" s="3">
        <f t="shared" si="2"/>
        <v>101.45681581685744</v>
      </c>
      <c r="M13" s="3">
        <f t="shared" si="3"/>
        <v>0</v>
      </c>
      <c r="N13" s="3">
        <f t="shared" si="11"/>
        <v>0</v>
      </c>
      <c r="O13" s="3"/>
      <c r="P13" s="55"/>
      <c r="Q13" s="56"/>
      <c r="R13" s="55"/>
      <c r="S13" s="51">
        <f t="shared" si="4"/>
        <v>80</v>
      </c>
      <c r="T13" s="53">
        <f t="shared" si="4"/>
        <v>65</v>
      </c>
      <c r="U13" s="55" t="str">
        <f t="shared" si="5"/>
        <v>[N]</v>
      </c>
      <c r="V13" s="30">
        <f t="shared" si="6"/>
        <v>1</v>
      </c>
      <c r="W13" s="4">
        <f t="shared" si="10"/>
        <v>85</v>
      </c>
      <c r="X13" s="4" t="str">
        <f t="shared" si="7"/>
        <v>[N]</v>
      </c>
      <c r="Y13" s="26"/>
    </row>
    <row r="14" spans="1:28" hidden="1" x14ac:dyDescent="0.25">
      <c r="A14" s="25" t="s">
        <v>76</v>
      </c>
      <c r="B14" s="25" t="s">
        <v>83</v>
      </c>
      <c r="C14" s="25" t="s">
        <v>74</v>
      </c>
      <c r="D14" s="57">
        <v>4.72</v>
      </c>
      <c r="E14" s="57">
        <v>15.88</v>
      </c>
      <c r="F14" s="57">
        <f t="shared" si="0"/>
        <v>2.9088983050847461</v>
      </c>
      <c r="G14" s="58">
        <v>13.73</v>
      </c>
      <c r="H14" s="58">
        <v>66.08</v>
      </c>
      <c r="I14" s="57">
        <f t="shared" si="8"/>
        <v>3.296599496221662</v>
      </c>
      <c r="J14" s="58">
        <f t="shared" si="1"/>
        <v>151.52038976113221</v>
      </c>
      <c r="K14" s="27">
        <f t="shared" si="9"/>
        <v>0.38787507384589659</v>
      </c>
      <c r="L14" s="3">
        <f t="shared" si="2"/>
        <v>58.770982367758187</v>
      </c>
      <c r="M14" s="3">
        <f t="shared" si="3"/>
        <v>0</v>
      </c>
      <c r="N14" s="3">
        <f t="shared" si="11"/>
        <v>1</v>
      </c>
      <c r="O14" s="3"/>
      <c r="P14" s="55"/>
      <c r="Q14" s="56"/>
      <c r="R14" s="55"/>
      <c r="S14" s="51">
        <f t="shared" si="4"/>
        <v>85</v>
      </c>
      <c r="T14" s="53">
        <f t="shared" si="4"/>
        <v>70</v>
      </c>
      <c r="U14" s="55" t="str">
        <f t="shared" si="5"/>
        <v>[N/cm²]</v>
      </c>
      <c r="V14" s="30">
        <f t="shared" si="6"/>
        <v>1</v>
      </c>
      <c r="W14" s="4">
        <f t="shared" si="10"/>
        <v>85</v>
      </c>
      <c r="X14" s="4" t="str">
        <f t="shared" si="7"/>
        <v>[N/cm²]</v>
      </c>
      <c r="Y14" s="26"/>
    </row>
    <row r="15" spans="1:28" hidden="1" x14ac:dyDescent="0.25">
      <c r="A15" s="25" t="s">
        <v>76</v>
      </c>
      <c r="B15" s="25" t="s">
        <v>84</v>
      </c>
      <c r="C15" s="25" t="s">
        <v>73</v>
      </c>
      <c r="D15" s="57">
        <v>5.08</v>
      </c>
      <c r="E15" s="57">
        <v>18.36</v>
      </c>
      <c r="F15" s="57">
        <f t="shared" si="0"/>
        <v>3.3090551181102361</v>
      </c>
      <c r="G15" s="58">
        <v>16.809999999999999</v>
      </c>
      <c r="H15" s="58">
        <v>110</v>
      </c>
      <c r="I15" s="57">
        <f t="shared" si="8"/>
        <v>5.075708061002179</v>
      </c>
      <c r="J15" s="58">
        <f t="shared" si="1"/>
        <v>349.6378778755597</v>
      </c>
      <c r="K15" s="27">
        <f t="shared" si="9"/>
        <v>0.74773908961254165</v>
      </c>
      <c r="L15" s="3">
        <f t="shared" si="2"/>
        <v>261.43790849673201</v>
      </c>
      <c r="M15" s="3">
        <f t="shared" si="3"/>
        <v>0</v>
      </c>
      <c r="N15" s="3">
        <f t="shared" si="11"/>
        <v>0</v>
      </c>
      <c r="O15" s="3"/>
      <c r="P15" s="55"/>
      <c r="Q15" s="56"/>
      <c r="R15" s="55"/>
      <c r="S15" s="51">
        <f t="shared" si="4"/>
        <v>115</v>
      </c>
      <c r="T15" s="53">
        <f t="shared" si="4"/>
        <v>85</v>
      </c>
      <c r="U15" s="55" t="str">
        <f t="shared" si="5"/>
        <v>[N]</v>
      </c>
      <c r="V15" s="30">
        <f t="shared" si="6"/>
        <v>1</v>
      </c>
      <c r="W15" s="4">
        <f t="shared" si="10"/>
        <v>125</v>
      </c>
      <c r="X15" s="4" t="str">
        <f t="shared" si="7"/>
        <v>[N]</v>
      </c>
      <c r="Y15" s="26"/>
    </row>
    <row r="16" spans="1:28" hidden="1" x14ac:dyDescent="0.25">
      <c r="A16" s="25" t="s">
        <v>76</v>
      </c>
      <c r="B16" s="25" t="s">
        <v>84</v>
      </c>
      <c r="C16" s="25" t="s">
        <v>74</v>
      </c>
      <c r="D16" s="57">
        <v>3.27</v>
      </c>
      <c r="E16" s="57">
        <v>11.81</v>
      </c>
      <c r="F16" s="57">
        <f t="shared" si="0"/>
        <v>3.3058103975535169</v>
      </c>
      <c r="G16" s="58">
        <v>10.81</v>
      </c>
      <c r="H16" s="58">
        <v>70.73</v>
      </c>
      <c r="I16" s="57">
        <f t="shared" si="8"/>
        <v>5.0736663844199832</v>
      </c>
      <c r="J16" s="58">
        <f t="shared" si="1"/>
        <v>224.72128369157949</v>
      </c>
      <c r="K16" s="27">
        <f t="shared" si="9"/>
        <v>0.47150945119295307</v>
      </c>
      <c r="L16" s="3">
        <f t="shared" si="2"/>
        <v>105.95820914479256</v>
      </c>
      <c r="M16" s="3">
        <f t="shared" si="3"/>
        <v>0</v>
      </c>
      <c r="N16" s="3">
        <f t="shared" si="11"/>
        <v>1</v>
      </c>
      <c r="O16" s="3"/>
      <c r="P16" s="55"/>
      <c r="Q16" s="56"/>
      <c r="R16" s="55"/>
      <c r="S16" s="51">
        <f t="shared" si="4"/>
        <v>100</v>
      </c>
      <c r="T16" s="53">
        <f t="shared" si="4"/>
        <v>80</v>
      </c>
      <c r="U16" s="55" t="str">
        <f t="shared" si="5"/>
        <v>[N/cm²]</v>
      </c>
      <c r="V16" s="30">
        <f t="shared" si="6"/>
        <v>1</v>
      </c>
      <c r="W16" s="4">
        <f t="shared" si="10"/>
        <v>105</v>
      </c>
      <c r="X16" s="4" t="str">
        <f t="shared" si="7"/>
        <v>[N/cm²]</v>
      </c>
      <c r="Y16" s="26"/>
    </row>
    <row r="17" spans="1:25" hidden="1" x14ac:dyDescent="0.25">
      <c r="A17" s="25" t="s">
        <v>76</v>
      </c>
      <c r="B17" s="25" t="s">
        <v>85</v>
      </c>
      <c r="C17" s="25" t="s">
        <v>73</v>
      </c>
      <c r="D17" s="57">
        <v>11.63</v>
      </c>
      <c r="E17" s="57">
        <v>37.76</v>
      </c>
      <c r="F17" s="57">
        <f t="shared" si="0"/>
        <v>4.8710232158211522</v>
      </c>
      <c r="G17" s="58">
        <v>56.65</v>
      </c>
      <c r="H17" s="58">
        <v>200</v>
      </c>
      <c r="I17" s="57">
        <f t="shared" si="8"/>
        <v>3.796345338983051</v>
      </c>
      <c r="J17" s="58">
        <f t="shared" si="1"/>
        <v>625.13774821313416</v>
      </c>
      <c r="K17" s="27">
        <f t="shared" si="9"/>
        <v>0.82806884756265142</v>
      </c>
      <c r="L17" s="3">
        <f t="shared" si="2"/>
        <v>0</v>
      </c>
      <c r="M17" s="3">
        <f t="shared" si="3"/>
        <v>517.65709473076095</v>
      </c>
      <c r="N17" s="3">
        <f t="shared" si="11"/>
        <v>0</v>
      </c>
      <c r="O17" s="3"/>
      <c r="P17" s="55"/>
      <c r="Q17" s="52">
        <f t="shared" si="4"/>
        <v>225</v>
      </c>
      <c r="R17" s="53">
        <f t="shared" si="4"/>
        <v>185</v>
      </c>
      <c r="S17" s="51">
        <f t="shared" si="4"/>
        <v>155</v>
      </c>
      <c r="T17" s="55"/>
      <c r="U17" s="55" t="str">
        <f t="shared" si="5"/>
        <v>[N]</v>
      </c>
      <c r="V17" s="30">
        <f t="shared" si="6"/>
        <v>1</v>
      </c>
      <c r="W17" s="4">
        <f t="shared" si="10"/>
        <v>170</v>
      </c>
      <c r="X17" s="4" t="str">
        <f t="shared" si="7"/>
        <v>[N]</v>
      </c>
      <c r="Y17" s="26"/>
    </row>
    <row r="18" spans="1:25" hidden="1" x14ac:dyDescent="0.25">
      <c r="A18" s="25" t="s">
        <v>76</v>
      </c>
      <c r="B18" s="25" t="s">
        <v>85</v>
      </c>
      <c r="C18" s="25" t="s">
        <v>74</v>
      </c>
      <c r="D18" s="57">
        <v>10.130000000000001</v>
      </c>
      <c r="E18" s="57">
        <v>32.869999999999997</v>
      </c>
      <c r="F18" s="57">
        <f t="shared" si="0"/>
        <v>4.8696939782823288</v>
      </c>
      <c r="G18" s="58">
        <v>49.33</v>
      </c>
      <c r="H18" s="58">
        <v>174.14</v>
      </c>
      <c r="I18" s="57">
        <f t="shared" si="8"/>
        <v>3.7970794037115909</v>
      </c>
      <c r="J18" s="58">
        <f t="shared" si="1"/>
        <v>544.3776691480482</v>
      </c>
      <c r="K18" s="27">
        <f t="shared" si="9"/>
        <v>0.77750127009789649</v>
      </c>
      <c r="L18" s="3">
        <f t="shared" si="2"/>
        <v>423.25432917553997</v>
      </c>
      <c r="M18" s="3">
        <f t="shared" si="3"/>
        <v>0</v>
      </c>
      <c r="N18" s="3">
        <f t="shared" si="11"/>
        <v>1</v>
      </c>
      <c r="O18" s="3"/>
      <c r="P18" s="55"/>
      <c r="Q18" s="52">
        <f t="shared" si="4"/>
        <v>245</v>
      </c>
      <c r="R18" s="53">
        <f t="shared" si="4"/>
        <v>200</v>
      </c>
      <c r="S18" s="51">
        <f t="shared" si="4"/>
        <v>165</v>
      </c>
      <c r="T18" s="55"/>
      <c r="U18" s="55" t="str">
        <f t="shared" si="5"/>
        <v>[N/cm²]</v>
      </c>
      <c r="V18" s="30">
        <f t="shared" si="6"/>
        <v>1</v>
      </c>
      <c r="W18" s="4">
        <f t="shared" si="10"/>
        <v>180</v>
      </c>
      <c r="X18" s="4" t="str">
        <f t="shared" si="7"/>
        <v>[N/cm²]</v>
      </c>
      <c r="Y18" s="26"/>
    </row>
    <row r="19" spans="1:25" hidden="1" x14ac:dyDescent="0.25">
      <c r="A19" s="25" t="s">
        <v>76</v>
      </c>
      <c r="B19" s="25" t="s">
        <v>86</v>
      </c>
      <c r="C19" s="25" t="s">
        <v>73</v>
      </c>
      <c r="D19" s="57">
        <v>10.85</v>
      </c>
      <c r="E19" s="57">
        <v>25.6</v>
      </c>
      <c r="F19" s="57">
        <f t="shared" si="0"/>
        <v>1.271889400921659</v>
      </c>
      <c r="G19" s="58">
        <v>13.8</v>
      </c>
      <c r="H19" s="58">
        <v>110</v>
      </c>
      <c r="I19" s="57">
        <f t="shared" si="8"/>
        <v>3.7578125</v>
      </c>
      <c r="J19" s="58">
        <f t="shared" si="1"/>
        <v>241.38463061635946</v>
      </c>
      <c r="K19" s="27">
        <f t="shared" si="9"/>
        <v>0.77676859343211424</v>
      </c>
      <c r="L19" s="3">
        <f t="shared" si="2"/>
        <v>187.5</v>
      </c>
      <c r="M19" s="3">
        <f t="shared" si="3"/>
        <v>0</v>
      </c>
      <c r="N19" s="3">
        <f t="shared" si="11"/>
        <v>0</v>
      </c>
      <c r="O19" s="3"/>
      <c r="P19" s="55"/>
      <c r="Q19" s="52">
        <f t="shared" si="4"/>
        <v>145</v>
      </c>
      <c r="R19" s="53">
        <f t="shared" si="4"/>
        <v>120</v>
      </c>
      <c r="S19" s="51">
        <f t="shared" si="4"/>
        <v>100</v>
      </c>
      <c r="T19" s="53">
        <f t="shared" si="4"/>
        <v>75</v>
      </c>
      <c r="U19" s="55" t="str">
        <f t="shared" si="5"/>
        <v>[N]</v>
      </c>
      <c r="V19" s="30">
        <f t="shared" si="6"/>
        <v>1</v>
      </c>
      <c r="W19" s="4">
        <f t="shared" si="10"/>
        <v>110</v>
      </c>
      <c r="X19" s="4" t="str">
        <f t="shared" si="7"/>
        <v>[N]</v>
      </c>
      <c r="Y19" s="26"/>
    </row>
    <row r="20" spans="1:25" hidden="1" x14ac:dyDescent="0.25">
      <c r="A20" s="25" t="s">
        <v>76</v>
      </c>
      <c r="B20" s="25" t="s">
        <v>86</v>
      </c>
      <c r="C20" s="25" t="s">
        <v>74</v>
      </c>
      <c r="D20" s="57">
        <v>6.77</v>
      </c>
      <c r="E20" s="57">
        <v>15.97</v>
      </c>
      <c r="F20" s="57">
        <f t="shared" si="0"/>
        <v>1.2717872968980797</v>
      </c>
      <c r="G20" s="58">
        <v>8.61</v>
      </c>
      <c r="H20" s="58">
        <v>68.62</v>
      </c>
      <c r="I20" s="57">
        <f t="shared" si="8"/>
        <v>3.7576706324358171</v>
      </c>
      <c r="J20" s="58">
        <f t="shared" si="1"/>
        <v>150.57749578465533</v>
      </c>
      <c r="K20" s="27">
        <f t="shared" si="9"/>
        <v>0.459243072973398</v>
      </c>
      <c r="L20" s="3">
        <f t="shared" si="2"/>
        <v>69.151671884783994</v>
      </c>
      <c r="M20" s="3">
        <f t="shared" si="3"/>
        <v>0</v>
      </c>
      <c r="N20" s="3">
        <f t="shared" si="11"/>
        <v>1</v>
      </c>
      <c r="O20" s="3"/>
      <c r="P20" s="55"/>
      <c r="Q20" s="52">
        <f t="shared" si="4"/>
        <v>110</v>
      </c>
      <c r="R20" s="53">
        <f t="shared" si="4"/>
        <v>95</v>
      </c>
      <c r="S20" s="51">
        <f t="shared" si="4"/>
        <v>85</v>
      </c>
      <c r="T20" s="53">
        <f t="shared" si="4"/>
        <v>70</v>
      </c>
      <c r="U20" s="55" t="str">
        <f t="shared" si="5"/>
        <v>[N/cm²]</v>
      </c>
      <c r="V20" s="30">
        <f t="shared" si="6"/>
        <v>1</v>
      </c>
      <c r="W20" s="4">
        <f t="shared" si="10"/>
        <v>90</v>
      </c>
      <c r="X20" s="4" t="str">
        <f t="shared" si="7"/>
        <v>[N/cm²]</v>
      </c>
      <c r="Y20" s="26"/>
    </row>
    <row r="21" spans="1:25" hidden="1" x14ac:dyDescent="0.25">
      <c r="A21" s="25" t="s">
        <v>76</v>
      </c>
      <c r="B21" s="25" t="s">
        <v>87</v>
      </c>
      <c r="C21" s="25" t="s">
        <v>73</v>
      </c>
      <c r="D21" s="57">
        <v>3.45</v>
      </c>
      <c r="E21" s="57">
        <v>8.9499999999999993</v>
      </c>
      <c r="F21" s="57">
        <f t="shared" si="0"/>
        <v>6.0869565217391299</v>
      </c>
      <c r="G21" s="58">
        <v>21</v>
      </c>
      <c r="H21" s="58">
        <v>120</v>
      </c>
      <c r="I21" s="57">
        <f t="shared" si="8"/>
        <v>11.061452513966481</v>
      </c>
      <c r="J21" s="58">
        <f t="shared" si="1"/>
        <v>843.74544571289766</v>
      </c>
      <c r="K21" s="27">
        <f t="shared" si="9"/>
        <v>0.78792066096669267</v>
      </c>
      <c r="L21" s="3">
        <f t="shared" si="2"/>
        <v>664.80446927374305</v>
      </c>
      <c r="M21" s="3">
        <f t="shared" si="3"/>
        <v>0</v>
      </c>
      <c r="N21" s="3">
        <f t="shared" si="11"/>
        <v>0</v>
      </c>
      <c r="O21" s="3"/>
      <c r="P21" s="55"/>
      <c r="Q21" s="56"/>
      <c r="R21" s="55"/>
      <c r="S21" s="51">
        <f t="shared" si="4"/>
        <v>175</v>
      </c>
      <c r="T21" s="53">
        <f t="shared" si="4"/>
        <v>120</v>
      </c>
      <c r="U21" s="55" t="str">
        <f t="shared" si="5"/>
        <v>[N]</v>
      </c>
      <c r="V21" s="30">
        <f t="shared" si="6"/>
        <v>1</v>
      </c>
      <c r="W21" s="4">
        <f t="shared" si="10"/>
        <v>190</v>
      </c>
      <c r="X21" s="4" t="str">
        <f t="shared" si="7"/>
        <v>[N]</v>
      </c>
      <c r="Y21" s="26"/>
    </row>
    <row r="22" spans="1:25" hidden="1" x14ac:dyDescent="0.25">
      <c r="A22" s="25" t="s">
        <v>76</v>
      </c>
      <c r="B22" s="25" t="s">
        <v>87</v>
      </c>
      <c r="C22" s="25" t="s">
        <v>74</v>
      </c>
      <c r="D22" s="57">
        <v>1.91</v>
      </c>
      <c r="E22" s="57">
        <v>4.95</v>
      </c>
      <c r="F22" s="57">
        <f t="shared" si="0"/>
        <v>6.0785340314136125</v>
      </c>
      <c r="G22" s="58">
        <v>11.61</v>
      </c>
      <c r="H22" s="58">
        <v>66.34</v>
      </c>
      <c r="I22" s="57">
        <f t="shared" si="8"/>
        <v>11.056565656565658</v>
      </c>
      <c r="J22" s="58">
        <f t="shared" si="1"/>
        <v>466.21553651700253</v>
      </c>
      <c r="K22" s="27">
        <f t="shared" si="9"/>
        <v>0.41186906599101464</v>
      </c>
      <c r="L22" s="3">
        <f t="shared" si="2"/>
        <v>192.01975757575761</v>
      </c>
      <c r="M22" s="3">
        <f t="shared" si="3"/>
        <v>0</v>
      </c>
      <c r="N22" s="3">
        <f t="shared" si="11"/>
        <v>1</v>
      </c>
      <c r="O22" s="3"/>
      <c r="P22" s="55"/>
      <c r="Q22" s="56"/>
      <c r="R22" s="55"/>
      <c r="S22" s="51">
        <f t="shared" si="4"/>
        <v>120</v>
      </c>
      <c r="T22" s="53">
        <f t="shared" si="4"/>
        <v>90</v>
      </c>
      <c r="U22" s="55" t="str">
        <f t="shared" si="5"/>
        <v>[N/cm²]</v>
      </c>
      <c r="V22" s="30">
        <f t="shared" si="6"/>
        <v>1</v>
      </c>
      <c r="W22" s="4">
        <f t="shared" si="10"/>
        <v>130</v>
      </c>
      <c r="X22" s="4" t="str">
        <f t="shared" si="7"/>
        <v>[N/cm²]</v>
      </c>
      <c r="Y22" s="26"/>
    </row>
    <row r="23" spans="1:25" hidden="1" x14ac:dyDescent="0.25">
      <c r="A23" s="25" t="s">
        <v>76</v>
      </c>
      <c r="B23" s="25" t="s">
        <v>88</v>
      </c>
      <c r="C23" s="25" t="s">
        <v>73</v>
      </c>
      <c r="D23" s="57">
        <v>1.0900000000000001</v>
      </c>
      <c r="E23" s="57">
        <v>1.66</v>
      </c>
      <c r="F23" s="57">
        <f t="shared" si="0"/>
        <v>20.238532110091739</v>
      </c>
      <c r="G23" s="58">
        <v>22.06</v>
      </c>
      <c r="H23" s="58">
        <v>80</v>
      </c>
      <c r="I23" s="57">
        <f t="shared" si="8"/>
        <v>34.903614457831324</v>
      </c>
      <c r="J23" s="58">
        <f t="shared" si="1"/>
        <v>2004.3624549574442</v>
      </c>
      <c r="K23" s="27">
        <f t="shared" si="9"/>
        <v>0.5860710433261751</v>
      </c>
      <c r="L23" s="3">
        <f t="shared" si="2"/>
        <v>1174.698795180723</v>
      </c>
      <c r="M23" s="3">
        <f t="shared" si="3"/>
        <v>0</v>
      </c>
      <c r="N23" s="3">
        <f t="shared" si="11"/>
        <v>0</v>
      </c>
      <c r="O23" s="3"/>
      <c r="P23" s="55"/>
      <c r="Q23" s="56"/>
      <c r="R23" s="55"/>
      <c r="S23" s="7">
        <f t="shared" ref="P23:T38" si="12">ROUND(IF($E$3&gt;$H23,IF($N23=1,SQRT($J23/10*2*S$4)*$I$4,SQRT($J23/10*2*S$4)),IF($N23=1,SQRT(S$4*2*MAX($L23,$M23)+$E$3^2)/5*$I$4,SQRT(S$4*2*MAX($L23,$M23)+$E$3^2)/5)),0)*5</f>
        <v>230</v>
      </c>
      <c r="T23" s="6">
        <f t="shared" si="12"/>
        <v>155</v>
      </c>
      <c r="U23" s="55" t="str">
        <f t="shared" si="5"/>
        <v>[N]</v>
      </c>
      <c r="V23" s="30">
        <f t="shared" si="6"/>
        <v>1</v>
      </c>
      <c r="W23" s="8">
        <f t="shared" si="10"/>
        <v>245</v>
      </c>
      <c r="X23" s="8" t="str">
        <f t="shared" si="7"/>
        <v>[N]</v>
      </c>
      <c r="Y23" s="26"/>
    </row>
    <row r="24" spans="1:25" hidden="1" x14ac:dyDescent="0.25">
      <c r="A24" s="25" t="s">
        <v>76</v>
      </c>
      <c r="B24" s="25" t="s">
        <v>88</v>
      </c>
      <c r="C24" s="25" t="s">
        <v>74</v>
      </c>
      <c r="D24" s="57">
        <v>0.83</v>
      </c>
      <c r="E24" s="57">
        <v>1.26</v>
      </c>
      <c r="F24" s="57">
        <f t="shared" si="0"/>
        <v>20.24096385542169</v>
      </c>
      <c r="G24" s="58">
        <v>16.8</v>
      </c>
      <c r="H24" s="58">
        <v>60.9</v>
      </c>
      <c r="I24" s="57">
        <f t="shared" si="8"/>
        <v>34.999999999999993</v>
      </c>
      <c r="J24" s="58">
        <f t="shared" si="1"/>
        <v>1529.7740963855417</v>
      </c>
      <c r="K24" s="27">
        <f t="shared" si="9"/>
        <v>0.31356689139258032</v>
      </c>
      <c r="L24" s="3">
        <f t="shared" si="2"/>
        <v>479.68650793650789</v>
      </c>
      <c r="M24" s="3">
        <f t="shared" si="3"/>
        <v>0</v>
      </c>
      <c r="N24" s="3">
        <f t="shared" si="11"/>
        <v>1</v>
      </c>
      <c r="O24" s="3"/>
      <c r="P24" s="55"/>
      <c r="Q24" s="56"/>
      <c r="R24" s="55"/>
      <c r="S24" s="7">
        <f t="shared" si="12"/>
        <v>175</v>
      </c>
      <c r="T24" s="6">
        <f t="shared" si="12"/>
        <v>125</v>
      </c>
      <c r="U24" s="55" t="str">
        <f t="shared" si="5"/>
        <v>[N/cm²]</v>
      </c>
      <c r="V24" s="30">
        <f t="shared" si="6"/>
        <v>1</v>
      </c>
      <c r="W24" s="8">
        <f t="shared" si="10"/>
        <v>190</v>
      </c>
      <c r="X24" s="8" t="str">
        <f t="shared" si="7"/>
        <v>[N/cm²]</v>
      </c>
      <c r="Y24" s="26"/>
    </row>
    <row r="25" spans="1:25" hidden="1" x14ac:dyDescent="0.25">
      <c r="A25" s="25" t="s">
        <v>76</v>
      </c>
      <c r="B25" s="25" t="s">
        <v>89</v>
      </c>
      <c r="C25" s="25" t="s">
        <v>73</v>
      </c>
      <c r="D25" s="57">
        <v>18.5</v>
      </c>
      <c r="E25" s="57">
        <v>78.19</v>
      </c>
      <c r="F25" s="57">
        <f t="shared" si="0"/>
        <v>1.8048648648648649</v>
      </c>
      <c r="G25" s="58">
        <v>33.39</v>
      </c>
      <c r="H25" s="58">
        <v>150</v>
      </c>
      <c r="I25" s="57">
        <f t="shared" si="8"/>
        <v>1.4913671825041566</v>
      </c>
      <c r="J25" s="58">
        <f t="shared" si="1"/>
        <v>166.88313271863757</v>
      </c>
      <c r="K25" s="27">
        <f t="shared" si="9"/>
        <v>0.76636620158995261</v>
      </c>
      <c r="L25" s="3">
        <f t="shared" si="2"/>
        <v>127.89359253101421</v>
      </c>
      <c r="M25" s="3">
        <f t="shared" si="3"/>
        <v>0</v>
      </c>
      <c r="N25" s="3">
        <f t="shared" si="11"/>
        <v>0</v>
      </c>
      <c r="O25" s="3"/>
      <c r="P25" s="54">
        <f t="shared" si="12"/>
        <v>145</v>
      </c>
      <c r="Q25" s="52">
        <f t="shared" si="12"/>
        <v>120</v>
      </c>
      <c r="R25" s="55"/>
      <c r="S25" s="56"/>
      <c r="T25" s="55"/>
      <c r="U25" s="55" t="str">
        <f t="shared" si="5"/>
        <v>[N]</v>
      </c>
      <c r="V25" s="30">
        <f t="shared" si="6"/>
        <v>1</v>
      </c>
      <c r="W25" s="4">
        <f t="shared" si="10"/>
        <v>95</v>
      </c>
      <c r="X25" s="4" t="str">
        <f t="shared" si="7"/>
        <v>[N]</v>
      </c>
      <c r="Y25" s="26"/>
    </row>
    <row r="26" spans="1:25" hidden="1" x14ac:dyDescent="0.25">
      <c r="A26" s="25" t="s">
        <v>76</v>
      </c>
      <c r="B26" s="25" t="s">
        <v>89</v>
      </c>
      <c r="C26" s="25" t="s">
        <v>74</v>
      </c>
      <c r="D26" s="57">
        <v>19.670000000000002</v>
      </c>
      <c r="E26" s="57">
        <v>83.1</v>
      </c>
      <c r="F26" s="57">
        <f t="shared" si="0"/>
        <v>1.8037620742247074</v>
      </c>
      <c r="G26" s="58">
        <v>35.479999999999997</v>
      </c>
      <c r="H26" s="58">
        <v>159.41999999999999</v>
      </c>
      <c r="I26" s="57">
        <f t="shared" si="8"/>
        <v>1.491456077015644</v>
      </c>
      <c r="J26" s="58">
        <f t="shared" si="1"/>
        <v>177.34113390192078</v>
      </c>
      <c r="K26" s="27">
        <f t="shared" si="9"/>
        <v>0.77745339659095991</v>
      </c>
      <c r="L26" s="3">
        <f t="shared" si="2"/>
        <v>137.87446690734055</v>
      </c>
      <c r="M26" s="3">
        <f t="shared" si="3"/>
        <v>0</v>
      </c>
      <c r="N26" s="3">
        <f t="shared" si="11"/>
        <v>1</v>
      </c>
      <c r="O26" s="3"/>
      <c r="P26" s="54">
        <f t="shared" si="12"/>
        <v>175</v>
      </c>
      <c r="Q26" s="52">
        <f t="shared" si="12"/>
        <v>145</v>
      </c>
      <c r="R26" s="55"/>
      <c r="S26" s="56"/>
      <c r="T26" s="55"/>
      <c r="U26" s="55" t="str">
        <f t="shared" si="5"/>
        <v>[N/cm²]</v>
      </c>
      <c r="V26" s="30">
        <f t="shared" si="6"/>
        <v>1</v>
      </c>
      <c r="W26" s="4">
        <f t="shared" si="10"/>
        <v>115</v>
      </c>
      <c r="X26" s="4" t="str">
        <f t="shared" si="7"/>
        <v>[N/cm²]</v>
      </c>
      <c r="Y26" s="26"/>
    </row>
    <row r="27" spans="1:25" x14ac:dyDescent="0.25">
      <c r="A27" s="25" t="s">
        <v>77</v>
      </c>
      <c r="B27" s="25" t="s">
        <v>90</v>
      </c>
      <c r="C27" s="25" t="s">
        <v>73</v>
      </c>
      <c r="D27" s="57">
        <v>2.92</v>
      </c>
      <c r="E27" s="57">
        <v>10.75</v>
      </c>
      <c r="F27" s="57">
        <f t="shared" si="0"/>
        <v>8.6541095890410968</v>
      </c>
      <c r="G27" s="58">
        <v>25.27</v>
      </c>
      <c r="H27" s="58">
        <v>130</v>
      </c>
      <c r="I27" s="57">
        <f t="shared" si="8"/>
        <v>9.7423255813953489</v>
      </c>
      <c r="J27" s="58">
        <f t="shared" si="1"/>
        <v>865.69012116916224</v>
      </c>
      <c r="K27" s="27">
        <f t="shared" si="9"/>
        <v>0.77368035684166903</v>
      </c>
      <c r="L27" s="3">
        <f t="shared" si="2"/>
        <v>669.76744186046517</v>
      </c>
      <c r="M27" s="3">
        <f t="shared" si="3"/>
        <v>0</v>
      </c>
      <c r="N27" s="3">
        <f t="shared" si="11"/>
        <v>0</v>
      </c>
      <c r="O27" s="3"/>
      <c r="P27" s="55"/>
      <c r="Q27" s="56"/>
      <c r="R27" s="55"/>
      <c r="S27" s="51">
        <f t="shared" si="12"/>
        <v>175</v>
      </c>
      <c r="T27" s="53">
        <f t="shared" si="12"/>
        <v>120</v>
      </c>
      <c r="U27" s="55" t="str">
        <f t="shared" si="5"/>
        <v>[N]</v>
      </c>
      <c r="V27" s="30">
        <f t="shared" si="6"/>
        <v>1</v>
      </c>
      <c r="W27" s="4">
        <f t="shared" si="10"/>
        <v>190</v>
      </c>
      <c r="X27" s="4" t="str">
        <f t="shared" si="7"/>
        <v>[N]</v>
      </c>
      <c r="Y27" s="26"/>
    </row>
    <row r="28" spans="1:25" x14ac:dyDescent="0.25">
      <c r="A28" s="25" t="s">
        <v>77</v>
      </c>
      <c r="B28" s="25" t="s">
        <v>90</v>
      </c>
      <c r="C28" s="25" t="s">
        <v>74</v>
      </c>
      <c r="D28" s="57">
        <v>1.92</v>
      </c>
      <c r="E28" s="57">
        <v>7.09</v>
      </c>
      <c r="F28" s="57">
        <f t="shared" si="0"/>
        <v>8.6822916666666679</v>
      </c>
      <c r="G28" s="58">
        <v>16.670000000000002</v>
      </c>
      <c r="H28" s="58">
        <v>85.76</v>
      </c>
      <c r="I28" s="57">
        <f t="shared" si="8"/>
        <v>9.7447108603667143</v>
      </c>
      <c r="J28" s="58">
        <f t="shared" si="1"/>
        <v>571.44226775534798</v>
      </c>
      <c r="K28" s="27">
        <f t="shared" si="9"/>
        <v>0.59912956073558554</v>
      </c>
      <c r="L28" s="3">
        <f t="shared" si="2"/>
        <v>342.36795486600852</v>
      </c>
      <c r="M28" s="3">
        <f t="shared" si="3"/>
        <v>0</v>
      </c>
      <c r="N28" s="3">
        <f t="shared" si="11"/>
        <v>1</v>
      </c>
      <c r="O28" s="3"/>
      <c r="P28" s="55"/>
      <c r="Q28" s="56"/>
      <c r="R28" s="55"/>
      <c r="S28" s="51">
        <f t="shared" si="12"/>
        <v>155</v>
      </c>
      <c r="T28" s="53">
        <f t="shared" si="12"/>
        <v>110</v>
      </c>
      <c r="U28" s="55" t="str">
        <f t="shared" si="5"/>
        <v>[N/cm²]</v>
      </c>
      <c r="V28" s="30">
        <f t="shared" si="6"/>
        <v>1</v>
      </c>
      <c r="W28" s="4">
        <f t="shared" si="10"/>
        <v>165</v>
      </c>
      <c r="X28" s="4" t="str">
        <f t="shared" si="7"/>
        <v>[N/cm²]</v>
      </c>
      <c r="Y28" s="26"/>
    </row>
    <row r="29" spans="1:25" x14ac:dyDescent="0.25">
      <c r="A29" s="25" t="s">
        <v>77</v>
      </c>
      <c r="B29" s="25" t="s">
        <v>91</v>
      </c>
      <c r="C29" s="25" t="s">
        <v>73</v>
      </c>
      <c r="D29" s="57">
        <v>7.55</v>
      </c>
      <c r="E29" s="57">
        <v>23.68</v>
      </c>
      <c r="F29" s="57">
        <f t="shared" si="0"/>
        <v>3.9205298013245038</v>
      </c>
      <c r="G29" s="58">
        <v>29.6</v>
      </c>
      <c r="H29" s="58">
        <v>160</v>
      </c>
      <c r="I29" s="57">
        <f t="shared" si="8"/>
        <v>5.506756756756757</v>
      </c>
      <c r="J29" s="58">
        <f t="shared" si="1"/>
        <v>580.06438160014329</v>
      </c>
      <c r="K29" s="27">
        <f t="shared" si="9"/>
        <v>0.84086076278788346</v>
      </c>
      <c r="L29" s="3">
        <f t="shared" si="2"/>
        <v>487.75337837837839</v>
      </c>
      <c r="M29" s="3">
        <f t="shared" si="3"/>
        <v>0</v>
      </c>
      <c r="N29" s="3">
        <f t="shared" si="11"/>
        <v>0</v>
      </c>
      <c r="O29" s="3"/>
      <c r="P29" s="55"/>
      <c r="Q29" s="56"/>
      <c r="R29" s="53">
        <f t="shared" si="12"/>
        <v>180</v>
      </c>
      <c r="S29" s="32">
        <f>ROUND(IF($E$3&gt;$H29,IF($N29=1,SQRT($J29/10*2*S$4)*$I$4,SQRT($J29/10*2*S$4)),IF($N29=1,SQRT(S$4*2*MAX($L29,$M29)+$E$3^2)/5*$I$4,SQRT(S$4*2*MAX($L29,$M29)+$E$3^2)/5)),0)*5</f>
        <v>150</v>
      </c>
      <c r="T29" s="53">
        <f t="shared" si="12"/>
        <v>110</v>
      </c>
      <c r="U29" s="55" t="str">
        <f t="shared" si="5"/>
        <v>[N]</v>
      </c>
      <c r="V29" s="30">
        <f t="shared" si="6"/>
        <v>1</v>
      </c>
      <c r="W29" s="4">
        <f t="shared" si="10"/>
        <v>165</v>
      </c>
      <c r="X29" s="4" t="str">
        <f t="shared" si="7"/>
        <v>[N]</v>
      </c>
      <c r="Y29" s="26"/>
    </row>
    <row r="30" spans="1:25" x14ac:dyDescent="0.25">
      <c r="A30" s="25" t="s">
        <v>77</v>
      </c>
      <c r="B30" s="25" t="s">
        <v>91</v>
      </c>
      <c r="C30" s="25" t="s">
        <v>74</v>
      </c>
      <c r="D30" s="57">
        <v>5.33</v>
      </c>
      <c r="E30" s="57">
        <v>16.71</v>
      </c>
      <c r="F30" s="57">
        <f t="shared" si="0"/>
        <v>3.9193245778611634</v>
      </c>
      <c r="G30" s="58">
        <v>20.89</v>
      </c>
      <c r="H30" s="58">
        <v>112.88</v>
      </c>
      <c r="I30" s="57">
        <f t="shared" si="8"/>
        <v>5.5050867743865943</v>
      </c>
      <c r="J30" s="58">
        <f t="shared" si="1"/>
        <v>409.14507412060721</v>
      </c>
      <c r="K30" s="27">
        <f t="shared" si="9"/>
        <v>0.74902535870761788</v>
      </c>
      <c r="L30" s="3">
        <f t="shared" si="2"/>
        <v>306.4600359066427</v>
      </c>
      <c r="M30" s="3">
        <f t="shared" si="3"/>
        <v>0</v>
      </c>
      <c r="N30" s="3">
        <f t="shared" si="11"/>
        <v>1</v>
      </c>
      <c r="O30" s="3"/>
      <c r="P30" s="55"/>
      <c r="Q30" s="56"/>
      <c r="R30" s="53">
        <f t="shared" si="12"/>
        <v>170</v>
      </c>
      <c r="S30" s="32">
        <f t="shared" si="12"/>
        <v>145</v>
      </c>
      <c r="T30" s="53">
        <f t="shared" si="12"/>
        <v>105</v>
      </c>
      <c r="U30" s="55" t="str">
        <f t="shared" si="5"/>
        <v>[N/cm²]</v>
      </c>
      <c r="V30" s="30">
        <f t="shared" si="6"/>
        <v>1</v>
      </c>
      <c r="W30" s="4">
        <f t="shared" si="10"/>
        <v>155</v>
      </c>
      <c r="X30" s="4" t="str">
        <f t="shared" si="7"/>
        <v>[N/cm²]</v>
      </c>
      <c r="Y30" s="26"/>
    </row>
    <row r="31" spans="1:25" x14ac:dyDescent="0.25">
      <c r="A31" s="25" t="s">
        <v>77</v>
      </c>
      <c r="B31" s="25" t="s">
        <v>92</v>
      </c>
      <c r="C31" s="25" t="s">
        <v>73</v>
      </c>
      <c r="D31" s="57">
        <v>15.17</v>
      </c>
      <c r="E31" s="57">
        <v>27.2</v>
      </c>
      <c r="F31" s="57">
        <f t="shared" si="0"/>
        <v>3.1001977587343443</v>
      </c>
      <c r="G31" s="58">
        <v>47.03</v>
      </c>
      <c r="H31" s="58">
        <v>190</v>
      </c>
      <c r="I31" s="57">
        <f t="shared" si="8"/>
        <v>5.2562500000000005</v>
      </c>
      <c r="J31" s="58">
        <f t="shared" si="1"/>
        <v>695.84561904663815</v>
      </c>
      <c r="K31" s="27">
        <f t="shared" si="9"/>
        <v>0.88762081978722995</v>
      </c>
      <c r="L31" s="3">
        <f t="shared" si="2"/>
        <v>617.64705882352951</v>
      </c>
      <c r="M31" s="3">
        <f t="shared" si="3"/>
        <v>0</v>
      </c>
      <c r="N31" s="3">
        <f t="shared" si="11"/>
        <v>0</v>
      </c>
      <c r="O31" s="3"/>
      <c r="P31" s="55"/>
      <c r="Q31" s="56"/>
      <c r="R31" s="53">
        <f t="shared" si="12"/>
        <v>200</v>
      </c>
      <c r="S31" s="51">
        <f t="shared" si="12"/>
        <v>170</v>
      </c>
      <c r="T31" s="53">
        <f t="shared" si="12"/>
        <v>120</v>
      </c>
      <c r="U31" s="55" t="str">
        <f t="shared" si="5"/>
        <v>[N]</v>
      </c>
      <c r="V31" s="30">
        <f t="shared" si="6"/>
        <v>1</v>
      </c>
      <c r="W31" s="4">
        <f t="shared" si="10"/>
        <v>185</v>
      </c>
      <c r="X31" s="4" t="str">
        <f t="shared" si="7"/>
        <v>[N]</v>
      </c>
      <c r="Y31" s="26"/>
    </row>
    <row r="32" spans="1:25" x14ac:dyDescent="0.25">
      <c r="A32" s="25" t="s">
        <v>77</v>
      </c>
      <c r="B32" s="25" t="s">
        <v>92</v>
      </c>
      <c r="C32" s="25" t="s">
        <v>74</v>
      </c>
      <c r="D32" s="57">
        <v>10.29</v>
      </c>
      <c r="E32" s="57">
        <v>18.45</v>
      </c>
      <c r="F32" s="57">
        <f t="shared" si="0"/>
        <v>3.1000971817298351</v>
      </c>
      <c r="G32" s="58">
        <v>31.9</v>
      </c>
      <c r="H32" s="58">
        <v>128.87</v>
      </c>
      <c r="I32" s="57">
        <f t="shared" si="8"/>
        <v>5.255826558265583</v>
      </c>
      <c r="J32" s="58">
        <f t="shared" si="1"/>
        <v>471.93616793476974</v>
      </c>
      <c r="K32" s="27">
        <f t="shared" si="9"/>
        <v>0.81010202889835459</v>
      </c>
      <c r="L32" s="3">
        <f t="shared" si="2"/>
        <v>382.31644715447158</v>
      </c>
      <c r="M32" s="3">
        <f t="shared" si="3"/>
        <v>0</v>
      </c>
      <c r="N32" s="3">
        <f t="shared" si="11"/>
        <v>1</v>
      </c>
      <c r="O32" s="3"/>
      <c r="P32" s="55"/>
      <c r="Q32" s="56"/>
      <c r="R32" s="53">
        <f t="shared" si="12"/>
        <v>190</v>
      </c>
      <c r="S32" s="51">
        <f t="shared" si="12"/>
        <v>160</v>
      </c>
      <c r="T32" s="53">
        <f t="shared" si="12"/>
        <v>115</v>
      </c>
      <c r="U32" s="55" t="str">
        <f t="shared" si="5"/>
        <v>[N/cm²]</v>
      </c>
      <c r="V32" s="30">
        <f t="shared" si="6"/>
        <v>1</v>
      </c>
      <c r="W32" s="4">
        <f t="shared" si="10"/>
        <v>175</v>
      </c>
      <c r="X32" s="4" t="str">
        <f t="shared" si="7"/>
        <v>[N/cm²]</v>
      </c>
      <c r="Y32" s="26"/>
    </row>
    <row r="33" spans="1:25" x14ac:dyDescent="0.25">
      <c r="A33" s="25" t="s">
        <v>77</v>
      </c>
      <c r="B33" s="25" t="s">
        <v>93</v>
      </c>
      <c r="C33" s="25" t="s">
        <v>73</v>
      </c>
      <c r="D33" s="57">
        <v>6.4</v>
      </c>
      <c r="E33" s="57">
        <v>20.9</v>
      </c>
      <c r="F33" s="57">
        <f t="shared" si="0"/>
        <v>6.5765625000000005</v>
      </c>
      <c r="G33" s="58">
        <v>42.09</v>
      </c>
      <c r="H33" s="58">
        <v>170</v>
      </c>
      <c r="I33" s="57">
        <f t="shared" si="8"/>
        <v>6.1200956937799047</v>
      </c>
      <c r="J33" s="58">
        <f t="shared" si="1"/>
        <v>787.40930565939004</v>
      </c>
      <c r="K33" s="27">
        <f t="shared" si="9"/>
        <v>0.80209738801540575</v>
      </c>
      <c r="L33" s="3">
        <f t="shared" si="2"/>
        <v>631.57894736842104</v>
      </c>
      <c r="M33" s="3">
        <f t="shared" si="3"/>
        <v>0</v>
      </c>
      <c r="N33" s="3">
        <f t="shared" si="11"/>
        <v>0</v>
      </c>
      <c r="O33" s="3"/>
      <c r="P33" s="55"/>
      <c r="Q33" s="56"/>
      <c r="R33" s="53">
        <f t="shared" si="12"/>
        <v>205</v>
      </c>
      <c r="S33" s="51">
        <f t="shared" si="12"/>
        <v>170</v>
      </c>
      <c r="T33" s="53">
        <f t="shared" si="12"/>
        <v>120</v>
      </c>
      <c r="U33" s="55" t="str">
        <f t="shared" si="5"/>
        <v>[N]</v>
      </c>
      <c r="V33" s="30">
        <f t="shared" si="6"/>
        <v>1</v>
      </c>
      <c r="W33" s="4">
        <f t="shared" si="10"/>
        <v>185</v>
      </c>
      <c r="X33" s="4" t="str">
        <f t="shared" si="7"/>
        <v>[N]</v>
      </c>
      <c r="Y33" s="26"/>
    </row>
    <row r="34" spans="1:25" x14ac:dyDescent="0.25">
      <c r="A34" s="25" t="s">
        <v>77</v>
      </c>
      <c r="B34" s="25" t="s">
        <v>93</v>
      </c>
      <c r="C34" s="25" t="s">
        <v>74</v>
      </c>
      <c r="D34" s="57">
        <v>4.91</v>
      </c>
      <c r="E34" s="57">
        <v>16.03</v>
      </c>
      <c r="F34" s="57">
        <f t="shared" si="0"/>
        <v>6.5763747454175148</v>
      </c>
      <c r="G34" s="58">
        <v>32.29</v>
      </c>
      <c r="H34" s="58">
        <v>130.41999999999999</v>
      </c>
      <c r="I34" s="57">
        <f t="shared" si="8"/>
        <v>6.1216469120399246</v>
      </c>
      <c r="J34" s="58">
        <f t="shared" si="1"/>
        <v>604.20215479377384</v>
      </c>
      <c r="K34" s="27">
        <f t="shared" si="9"/>
        <v>0.74903646271418489</v>
      </c>
      <c r="L34" s="3">
        <f t="shared" si="2"/>
        <v>452.56944479101674</v>
      </c>
      <c r="M34" s="3">
        <f t="shared" si="3"/>
        <v>0</v>
      </c>
      <c r="N34" s="3">
        <f t="shared" si="11"/>
        <v>1</v>
      </c>
      <c r="O34" s="3"/>
      <c r="P34" s="55"/>
      <c r="Q34" s="56"/>
      <c r="R34" s="53">
        <f t="shared" si="12"/>
        <v>205</v>
      </c>
      <c r="S34" s="51">
        <f t="shared" si="12"/>
        <v>170</v>
      </c>
      <c r="T34" s="53">
        <f t="shared" si="12"/>
        <v>125</v>
      </c>
      <c r="U34" s="55" t="str">
        <f t="shared" si="5"/>
        <v>[N/cm²]</v>
      </c>
      <c r="V34" s="30">
        <f t="shared" si="6"/>
        <v>1</v>
      </c>
      <c r="W34" s="4">
        <f t="shared" si="10"/>
        <v>185</v>
      </c>
      <c r="X34" s="4" t="str">
        <f t="shared" si="7"/>
        <v>[N/cm²]</v>
      </c>
      <c r="Y34" s="26"/>
    </row>
    <row r="35" spans="1:25" x14ac:dyDescent="0.25">
      <c r="A35" s="25" t="s">
        <v>77</v>
      </c>
      <c r="B35" s="25" t="s">
        <v>94</v>
      </c>
      <c r="C35" s="25" t="s">
        <v>73</v>
      </c>
      <c r="D35" s="57">
        <v>5.23</v>
      </c>
      <c r="E35" s="57">
        <v>17.98</v>
      </c>
      <c r="F35" s="57">
        <f t="shared" si="0"/>
        <v>8.6347992351816423</v>
      </c>
      <c r="G35" s="58">
        <v>45.16</v>
      </c>
      <c r="H35" s="58">
        <v>150</v>
      </c>
      <c r="I35" s="57">
        <f t="shared" si="8"/>
        <v>5.8309232480533923</v>
      </c>
      <c r="J35" s="58">
        <f t="shared" si="1"/>
        <v>763.95525727545146</v>
      </c>
      <c r="K35" s="27">
        <f t="shared" si="9"/>
        <v>0.72801845506460328</v>
      </c>
      <c r="L35" s="3">
        <f t="shared" si="2"/>
        <v>556.17352614015567</v>
      </c>
      <c r="M35" s="3">
        <f t="shared" si="3"/>
        <v>0</v>
      </c>
      <c r="N35" s="3">
        <f t="shared" si="11"/>
        <v>0</v>
      </c>
      <c r="O35" s="3"/>
      <c r="P35" s="55"/>
      <c r="Q35" s="56"/>
      <c r="R35" s="55"/>
      <c r="S35" s="51">
        <f t="shared" si="12"/>
        <v>160</v>
      </c>
      <c r="T35" s="53">
        <f t="shared" si="12"/>
        <v>115</v>
      </c>
      <c r="U35" s="55" t="str">
        <f t="shared" si="5"/>
        <v>[N]</v>
      </c>
      <c r="V35" s="30">
        <f t="shared" si="6"/>
        <v>1</v>
      </c>
      <c r="W35" s="4">
        <f t="shared" si="10"/>
        <v>175</v>
      </c>
      <c r="X35" s="4" t="str">
        <f t="shared" si="7"/>
        <v>[N]</v>
      </c>
      <c r="Y35" s="26"/>
    </row>
    <row r="36" spans="1:25" x14ac:dyDescent="0.25">
      <c r="A36" s="25" t="s">
        <v>77</v>
      </c>
      <c r="B36" s="25" t="s">
        <v>94</v>
      </c>
      <c r="C36" s="25" t="s">
        <v>74</v>
      </c>
      <c r="D36" s="57">
        <v>3.5</v>
      </c>
      <c r="E36" s="57">
        <v>12.04</v>
      </c>
      <c r="F36" s="57">
        <f t="shared" si="0"/>
        <v>8.6399999999999988</v>
      </c>
      <c r="G36" s="58">
        <v>30.24</v>
      </c>
      <c r="H36" s="58">
        <v>100.45</v>
      </c>
      <c r="I36" s="57">
        <f t="shared" si="8"/>
        <v>5.8313953488372103</v>
      </c>
      <c r="J36" s="58">
        <f t="shared" si="1"/>
        <v>511.6893290697675</v>
      </c>
      <c r="K36" s="27">
        <f t="shared" si="9"/>
        <v>0.61601391138964634</v>
      </c>
      <c r="L36" s="3">
        <f t="shared" si="2"/>
        <v>315.20774501661134</v>
      </c>
      <c r="M36" s="3">
        <f t="shared" si="3"/>
        <v>0</v>
      </c>
      <c r="N36" s="3">
        <f t="shared" si="11"/>
        <v>1</v>
      </c>
      <c r="O36" s="3"/>
      <c r="P36" s="55"/>
      <c r="Q36" s="56"/>
      <c r="R36" s="55"/>
      <c r="S36" s="51">
        <f t="shared" si="12"/>
        <v>145</v>
      </c>
      <c r="T36" s="53">
        <f t="shared" si="12"/>
        <v>110</v>
      </c>
      <c r="U36" s="55" t="str">
        <f t="shared" si="5"/>
        <v>[N/cm²]</v>
      </c>
      <c r="V36" s="30">
        <f t="shared" si="6"/>
        <v>1</v>
      </c>
      <c r="W36" s="4">
        <f t="shared" si="10"/>
        <v>160</v>
      </c>
      <c r="X36" s="4" t="str">
        <f t="shared" si="7"/>
        <v>[N/cm²]</v>
      </c>
      <c r="Y36" s="26"/>
    </row>
    <row r="37" spans="1:25" x14ac:dyDescent="0.25">
      <c r="A37" s="25" t="s">
        <v>78</v>
      </c>
      <c r="B37" s="25" t="s">
        <v>95</v>
      </c>
      <c r="C37" s="25" t="s">
        <v>73</v>
      </c>
      <c r="D37" s="57">
        <v>23.37</v>
      </c>
      <c r="E37" s="57">
        <v>66.53</v>
      </c>
      <c r="F37" s="57">
        <f t="shared" si="0"/>
        <v>3.3436029097133075</v>
      </c>
      <c r="G37" s="58">
        <v>78.14</v>
      </c>
      <c r="H37" s="58">
        <v>410</v>
      </c>
      <c r="I37" s="57">
        <f t="shared" si="8"/>
        <v>4.9881256575980766</v>
      </c>
      <c r="J37" s="58">
        <f t="shared" si="1"/>
        <v>1348.0863949324616</v>
      </c>
      <c r="K37" s="27">
        <f t="shared" si="9"/>
        <v>0.96032347987480982</v>
      </c>
      <c r="L37" s="3">
        <f t="shared" si="2"/>
        <v>0</v>
      </c>
      <c r="M37" s="3">
        <f t="shared" si="3"/>
        <v>1294.5990179534288</v>
      </c>
      <c r="N37" s="3">
        <f t="shared" si="11"/>
        <v>0</v>
      </c>
      <c r="O37" s="3"/>
      <c r="P37" s="53">
        <f t="shared" si="12"/>
        <v>430</v>
      </c>
      <c r="Q37" s="51">
        <f t="shared" si="12"/>
        <v>355</v>
      </c>
      <c r="R37" s="53">
        <f t="shared" si="12"/>
        <v>285</v>
      </c>
      <c r="S37" s="56"/>
      <c r="T37" s="55"/>
      <c r="U37" s="55" t="str">
        <f t="shared" si="5"/>
        <v>[N]</v>
      </c>
      <c r="V37" s="30">
        <f t="shared" si="6"/>
        <v>1</v>
      </c>
      <c r="W37" s="4">
        <f t="shared" si="10"/>
        <v>260</v>
      </c>
      <c r="X37" s="4" t="str">
        <f t="shared" si="7"/>
        <v>[N]</v>
      </c>
      <c r="Y37" s="26"/>
    </row>
    <row r="38" spans="1:25" x14ac:dyDescent="0.25">
      <c r="A38" s="25" t="s">
        <v>78</v>
      </c>
      <c r="B38" s="25" t="s">
        <v>95</v>
      </c>
      <c r="C38" s="25" t="s">
        <v>74</v>
      </c>
      <c r="D38" s="57">
        <v>13.43</v>
      </c>
      <c r="E38" s="57">
        <v>38.229999999999997</v>
      </c>
      <c r="F38" s="57">
        <f t="shared" si="0"/>
        <v>3.3432613551749815</v>
      </c>
      <c r="G38" s="58">
        <v>44.9</v>
      </c>
      <c r="H38" s="58">
        <v>235.62</v>
      </c>
      <c r="I38" s="57">
        <f t="shared" si="8"/>
        <v>4.9887522887784463</v>
      </c>
      <c r="J38" s="58">
        <f t="shared" si="1"/>
        <v>774.77861344774317</v>
      </c>
      <c r="K38" s="27">
        <f t="shared" si="9"/>
        <v>0.89495554927646925</v>
      </c>
      <c r="L38" s="3">
        <f t="shared" si="2"/>
        <v>693.39241956578621</v>
      </c>
      <c r="M38" s="3">
        <f t="shared" si="3"/>
        <v>0</v>
      </c>
      <c r="N38" s="3">
        <f t="shared" si="11"/>
        <v>1</v>
      </c>
      <c r="O38" s="3"/>
      <c r="P38" s="53">
        <f t="shared" si="12"/>
        <v>370</v>
      </c>
      <c r="Q38" s="51">
        <f t="shared" si="12"/>
        <v>310</v>
      </c>
      <c r="R38" s="53">
        <f t="shared" si="12"/>
        <v>250</v>
      </c>
      <c r="S38" s="56"/>
      <c r="T38" s="55"/>
      <c r="U38" s="55" t="str">
        <f t="shared" si="5"/>
        <v>[N/cm²]</v>
      </c>
      <c r="V38" s="30">
        <f t="shared" si="6"/>
        <v>1</v>
      </c>
      <c r="W38" s="4">
        <f t="shared" si="10"/>
        <v>225</v>
      </c>
      <c r="X38" s="4" t="str">
        <f t="shared" si="7"/>
        <v>[N/cm²]</v>
      </c>
      <c r="Y38" s="26"/>
    </row>
    <row r="39" spans="1:25" x14ac:dyDescent="0.25">
      <c r="A39" s="25" t="s">
        <v>78</v>
      </c>
      <c r="B39" s="25" t="s">
        <v>96</v>
      </c>
      <c r="C39" s="25" t="s">
        <v>73</v>
      </c>
      <c r="D39" s="57">
        <v>39.1</v>
      </c>
      <c r="E39" s="57">
        <v>89.15</v>
      </c>
      <c r="F39" s="57">
        <f t="shared" si="0"/>
        <v>2.2398976982097185</v>
      </c>
      <c r="G39" s="58">
        <v>87.58</v>
      </c>
      <c r="H39" s="58">
        <v>400</v>
      </c>
      <c r="I39" s="57">
        <f t="shared" si="8"/>
        <v>3.5044307347167694</v>
      </c>
      <c r="J39" s="58">
        <f t="shared" si="1"/>
        <v>952.43028902120477</v>
      </c>
      <c r="K39" s="27">
        <f t="shared" si="9"/>
        <v>0.96643396390115877</v>
      </c>
      <c r="L39" s="3">
        <f t="shared" si="2"/>
        <v>0</v>
      </c>
      <c r="M39" s="3">
        <f t="shared" si="3"/>
        <v>920.46097955828918</v>
      </c>
      <c r="N39" s="3">
        <f t="shared" si="11"/>
        <v>0</v>
      </c>
      <c r="O39" s="3"/>
      <c r="P39" s="53">
        <f t="shared" ref="P39:T54" si="13">ROUND(IF($E$3&gt;$H39,IF($N39=1,SQRT($J39/10*2*P$4)*$I$4,SQRT($J39/10*2*P$4)),IF($N39=1,SQRT(P$4*2*MAX($L39,$M39)+$E$3^2)/5*$I$4,SQRT(P$4*2*MAX($L39,$M39)+$E$3^2)/5)),0)*5</f>
        <v>360</v>
      </c>
      <c r="Q39" s="51">
        <f t="shared" si="13"/>
        <v>300</v>
      </c>
      <c r="R39" s="53">
        <f t="shared" si="13"/>
        <v>245</v>
      </c>
      <c r="S39" s="56"/>
      <c r="T39" s="55"/>
      <c r="U39" s="55" t="str">
        <f t="shared" si="5"/>
        <v>[N]</v>
      </c>
      <c r="V39" s="30">
        <f t="shared" si="6"/>
        <v>1</v>
      </c>
      <c r="W39" s="24">
        <f t="shared" si="10"/>
        <v>220</v>
      </c>
      <c r="X39" s="24" t="str">
        <f t="shared" si="7"/>
        <v>[N]</v>
      </c>
      <c r="Y39" s="26"/>
    </row>
    <row r="40" spans="1:25" x14ac:dyDescent="0.25">
      <c r="A40" s="25" t="s">
        <v>78</v>
      </c>
      <c r="B40" s="25" t="s">
        <v>96</v>
      </c>
      <c r="C40" s="25" t="s">
        <v>74</v>
      </c>
      <c r="D40" s="57">
        <v>17.36</v>
      </c>
      <c r="E40" s="57">
        <v>39.58</v>
      </c>
      <c r="F40" s="57">
        <f t="shared" si="0"/>
        <v>2.2396313364055302</v>
      </c>
      <c r="G40" s="58">
        <v>38.880000000000003</v>
      </c>
      <c r="H40" s="58">
        <v>177.59</v>
      </c>
      <c r="I40" s="57">
        <f t="shared" si="8"/>
        <v>3.5045477513895911</v>
      </c>
      <c r="J40" s="58">
        <f t="shared" si="1"/>
        <v>422.85315905137594</v>
      </c>
      <c r="K40" s="27">
        <f t="shared" si="9"/>
        <v>0.86750991719532711</v>
      </c>
      <c r="L40" s="3">
        <f t="shared" si="2"/>
        <v>366.82930899444165</v>
      </c>
      <c r="M40" s="3">
        <f t="shared" si="3"/>
        <v>0</v>
      </c>
      <c r="N40" s="3">
        <f t="shared" si="11"/>
        <v>1</v>
      </c>
      <c r="O40" s="3"/>
      <c r="P40" s="53">
        <f t="shared" si="13"/>
        <v>270</v>
      </c>
      <c r="Q40" s="51">
        <f t="shared" si="13"/>
        <v>225</v>
      </c>
      <c r="R40" s="53">
        <f t="shared" si="13"/>
        <v>185</v>
      </c>
      <c r="S40" s="56"/>
      <c r="T40" s="55"/>
      <c r="U40" s="55" t="str">
        <f t="shared" si="5"/>
        <v>[N/cm²]</v>
      </c>
      <c r="V40" s="30">
        <f t="shared" si="6"/>
        <v>1</v>
      </c>
      <c r="W40" s="24">
        <f t="shared" si="10"/>
        <v>170</v>
      </c>
      <c r="X40" s="24" t="str">
        <f t="shared" si="7"/>
        <v>[N/cm²]</v>
      </c>
      <c r="Y40" s="26"/>
    </row>
    <row r="41" spans="1:25" x14ac:dyDescent="0.25">
      <c r="A41" s="25" t="s">
        <v>78</v>
      </c>
      <c r="B41" s="25" t="s">
        <v>97</v>
      </c>
      <c r="C41" s="25" t="s">
        <v>73</v>
      </c>
      <c r="D41" s="57">
        <v>10.7</v>
      </c>
      <c r="E41" s="57">
        <v>29.53</v>
      </c>
      <c r="F41" s="57">
        <f t="shared" si="0"/>
        <v>7.3308411214953271</v>
      </c>
      <c r="G41" s="58">
        <v>78.44</v>
      </c>
      <c r="H41" s="58">
        <v>260</v>
      </c>
      <c r="I41" s="57">
        <f t="shared" si="8"/>
        <v>6.1483237385709444</v>
      </c>
      <c r="J41" s="58">
        <f t="shared" si="1"/>
        <v>1327.934931826022</v>
      </c>
      <c r="K41" s="27">
        <f t="shared" si="9"/>
        <v>0.91202699235729767</v>
      </c>
      <c r="L41" s="3">
        <f t="shared" si="2"/>
        <v>0</v>
      </c>
      <c r="M41" s="3">
        <f t="shared" si="3"/>
        <v>1211.1125019194799</v>
      </c>
      <c r="N41" s="3">
        <f t="shared" si="11"/>
        <v>0</v>
      </c>
      <c r="O41" s="3"/>
      <c r="P41" s="55"/>
      <c r="Q41" s="51">
        <f t="shared" si="13"/>
        <v>345</v>
      </c>
      <c r="R41" s="53">
        <f t="shared" si="13"/>
        <v>275</v>
      </c>
      <c r="S41" s="52">
        <f t="shared" si="13"/>
        <v>230</v>
      </c>
      <c r="T41" s="55"/>
      <c r="U41" s="55" t="str">
        <f t="shared" si="5"/>
        <v>[N]</v>
      </c>
      <c r="V41" s="30">
        <f t="shared" si="6"/>
        <v>1</v>
      </c>
      <c r="W41" s="24">
        <f t="shared" si="10"/>
        <v>250</v>
      </c>
      <c r="X41" s="24" t="str">
        <f t="shared" si="7"/>
        <v>[N]</v>
      </c>
      <c r="Y41" s="26"/>
    </row>
    <row r="42" spans="1:25" x14ac:dyDescent="0.25">
      <c r="A42" s="25" t="s">
        <v>78</v>
      </c>
      <c r="B42" s="25" t="s">
        <v>97</v>
      </c>
      <c r="C42" s="25" t="s">
        <v>74</v>
      </c>
      <c r="D42" s="57">
        <v>6.79</v>
      </c>
      <c r="E42" s="57">
        <v>18.739999999999998</v>
      </c>
      <c r="F42" s="57">
        <f t="shared" si="0"/>
        <v>7.3298969072164954</v>
      </c>
      <c r="G42" s="58">
        <v>49.77</v>
      </c>
      <c r="H42" s="58">
        <v>164.98</v>
      </c>
      <c r="I42" s="57">
        <f t="shared" si="8"/>
        <v>6.1478121664887935</v>
      </c>
      <c r="J42" s="58">
        <f t="shared" si="1"/>
        <v>842.5258159128166</v>
      </c>
      <c r="K42" s="27">
        <f t="shared" si="9"/>
        <v>0.78277611168819816</v>
      </c>
      <c r="L42" s="3">
        <f t="shared" si="2"/>
        <v>659.50908217716119</v>
      </c>
      <c r="M42" s="3">
        <f t="shared" si="3"/>
        <v>0</v>
      </c>
      <c r="N42" s="3">
        <f t="shared" si="11"/>
        <v>1</v>
      </c>
      <c r="O42" s="3"/>
      <c r="P42" s="55"/>
      <c r="Q42" s="51">
        <f t="shared" si="13"/>
        <v>300</v>
      </c>
      <c r="R42" s="53">
        <f t="shared" si="13"/>
        <v>245</v>
      </c>
      <c r="S42" s="52">
        <f t="shared" si="13"/>
        <v>205</v>
      </c>
      <c r="T42" s="55"/>
      <c r="U42" s="55" t="str">
        <f t="shared" si="5"/>
        <v>[N/cm²]</v>
      </c>
      <c r="V42" s="30">
        <f t="shared" si="6"/>
        <v>1</v>
      </c>
      <c r="W42" s="24">
        <f t="shared" si="10"/>
        <v>220</v>
      </c>
      <c r="X42" s="24" t="str">
        <f t="shared" si="7"/>
        <v>[N/cm²]</v>
      </c>
      <c r="Y42" s="26"/>
    </row>
    <row r="43" spans="1:25" x14ac:dyDescent="0.25">
      <c r="A43" s="25" t="s">
        <v>78</v>
      </c>
      <c r="B43" s="25" t="s">
        <v>98</v>
      </c>
      <c r="C43" s="25" t="s">
        <v>73</v>
      </c>
      <c r="D43" s="57">
        <v>15.53</v>
      </c>
      <c r="E43" s="57">
        <v>52.01</v>
      </c>
      <c r="F43" s="57">
        <f t="shared" si="0"/>
        <v>6.3902124919510621</v>
      </c>
      <c r="G43" s="58">
        <v>99.24</v>
      </c>
      <c r="H43" s="58">
        <v>360</v>
      </c>
      <c r="I43" s="57">
        <f t="shared" si="8"/>
        <v>5.013651220919054</v>
      </c>
      <c r="J43" s="58">
        <f t="shared" si="1"/>
        <v>1468.3169371980448</v>
      </c>
      <c r="K43" s="27">
        <f t="shared" si="9"/>
        <v>0.94518256013851953</v>
      </c>
      <c r="L43" s="3">
        <f t="shared" si="2"/>
        <v>0</v>
      </c>
      <c r="M43" s="3">
        <f t="shared" si="3"/>
        <v>1387.8275617955978</v>
      </c>
      <c r="N43" s="3">
        <f t="shared" si="11"/>
        <v>0</v>
      </c>
      <c r="O43" s="3"/>
      <c r="P43" s="55"/>
      <c r="Q43" s="51">
        <f t="shared" si="13"/>
        <v>365</v>
      </c>
      <c r="R43" s="53">
        <f t="shared" si="13"/>
        <v>295</v>
      </c>
      <c r="S43" s="56"/>
      <c r="T43" s="55"/>
      <c r="U43" s="55" t="str">
        <f t="shared" si="5"/>
        <v>[N]</v>
      </c>
      <c r="V43" s="30">
        <f t="shared" si="6"/>
        <v>1</v>
      </c>
      <c r="W43" s="24">
        <f t="shared" si="10"/>
        <v>270</v>
      </c>
      <c r="X43" s="24" t="str">
        <f t="shared" si="7"/>
        <v>[N]</v>
      </c>
      <c r="Y43" s="26"/>
    </row>
    <row r="44" spans="1:25" x14ac:dyDescent="0.25">
      <c r="A44" s="25" t="s">
        <v>78</v>
      </c>
      <c r="B44" s="25" t="s">
        <v>98</v>
      </c>
      <c r="C44" s="25" t="s">
        <v>74</v>
      </c>
      <c r="D44" s="57">
        <v>10.039999999999999</v>
      </c>
      <c r="E44" s="57">
        <v>33.630000000000003</v>
      </c>
      <c r="F44" s="57">
        <f t="shared" si="0"/>
        <v>6.3924302788844631</v>
      </c>
      <c r="G44" s="58">
        <v>64.180000000000007</v>
      </c>
      <c r="H44" s="58">
        <v>232.82</v>
      </c>
      <c r="I44" s="57">
        <f t="shared" si="8"/>
        <v>5.0145703241153727</v>
      </c>
      <c r="J44" s="58">
        <f t="shared" si="1"/>
        <v>949.7967807805353</v>
      </c>
      <c r="K44" s="27">
        <f t="shared" si="9"/>
        <v>0.86891723097907558</v>
      </c>
      <c r="L44" s="3">
        <f t="shared" si="2"/>
        <v>0</v>
      </c>
      <c r="M44" s="3">
        <f t="shared" si="3"/>
        <v>825.29478874866277</v>
      </c>
      <c r="N44" s="3">
        <f t="shared" si="11"/>
        <v>1</v>
      </c>
      <c r="O44" s="3"/>
      <c r="P44" s="55"/>
      <c r="Q44" s="51">
        <f t="shared" si="13"/>
        <v>335</v>
      </c>
      <c r="R44" s="53">
        <f t="shared" si="13"/>
        <v>270</v>
      </c>
      <c r="S44" s="56"/>
      <c r="T44" s="55"/>
      <c r="U44" s="55" t="str">
        <f t="shared" si="5"/>
        <v>[N/cm²]</v>
      </c>
      <c r="V44" s="30">
        <f t="shared" si="6"/>
        <v>1</v>
      </c>
      <c r="W44" s="4">
        <f t="shared" si="10"/>
        <v>245</v>
      </c>
      <c r="X44" s="4" t="str">
        <f t="shared" si="7"/>
        <v>[N/cm²]</v>
      </c>
      <c r="Y44" s="26"/>
    </row>
    <row r="45" spans="1:25" x14ac:dyDescent="0.25">
      <c r="A45" s="25" t="s">
        <v>78</v>
      </c>
      <c r="B45" s="25" t="s">
        <v>99</v>
      </c>
      <c r="C45" s="25" t="s">
        <v>73</v>
      </c>
      <c r="D45" s="57">
        <v>28.19</v>
      </c>
      <c r="E45" s="57">
        <v>47.99</v>
      </c>
      <c r="F45" s="57">
        <f t="shared" si="0"/>
        <v>2.4647037956722242</v>
      </c>
      <c r="G45" s="58">
        <v>69.48</v>
      </c>
      <c r="H45" s="58">
        <v>250</v>
      </c>
      <c r="I45" s="57">
        <f t="shared" si="8"/>
        <v>3.7616170035424039</v>
      </c>
      <c r="J45" s="58">
        <f t="shared" si="1"/>
        <v>686.50451000751661</v>
      </c>
      <c r="K45" s="27">
        <f t="shared" si="9"/>
        <v>0.93540906929305723</v>
      </c>
      <c r="L45" s="3">
        <f t="shared" si="2"/>
        <v>0</v>
      </c>
      <c r="M45" s="3">
        <f t="shared" si="3"/>
        <v>642.16254477161738</v>
      </c>
      <c r="N45" s="3">
        <f t="shared" si="11"/>
        <v>0</v>
      </c>
      <c r="O45" s="3"/>
      <c r="P45" s="55"/>
      <c r="Q45" s="32">
        <f t="shared" si="13"/>
        <v>250</v>
      </c>
      <c r="R45" s="53">
        <f t="shared" si="13"/>
        <v>205</v>
      </c>
      <c r="S45" s="52">
        <f t="shared" si="13"/>
        <v>170</v>
      </c>
      <c r="T45" s="55"/>
      <c r="U45" s="55" t="str">
        <f t="shared" si="5"/>
        <v>[N]</v>
      </c>
      <c r="V45" s="30">
        <f t="shared" si="6"/>
        <v>1</v>
      </c>
      <c r="W45" s="4">
        <f t="shared" si="10"/>
        <v>185</v>
      </c>
      <c r="X45" s="4" t="str">
        <f t="shared" si="7"/>
        <v>[N]</v>
      </c>
      <c r="Y45" s="26"/>
    </row>
    <row r="46" spans="1:25" x14ac:dyDescent="0.25">
      <c r="A46" s="25" t="s">
        <v>78</v>
      </c>
      <c r="B46" s="25" t="s">
        <v>99</v>
      </c>
      <c r="C46" s="25" t="s">
        <v>74</v>
      </c>
      <c r="D46" s="57">
        <v>15.05</v>
      </c>
      <c r="E46" s="57">
        <v>25.62</v>
      </c>
      <c r="F46" s="57">
        <f t="shared" si="0"/>
        <v>2.4651162790697674</v>
      </c>
      <c r="G46" s="58">
        <v>37.1</v>
      </c>
      <c r="H46" s="58">
        <v>133.47</v>
      </c>
      <c r="I46" s="57">
        <f t="shared" si="8"/>
        <v>3.7615144418423108</v>
      </c>
      <c r="J46" s="58">
        <f t="shared" si="1"/>
        <v>366.52866614926569</v>
      </c>
      <c r="K46" s="27">
        <f t="shared" si="9"/>
        <v>0.81541445683904656</v>
      </c>
      <c r="L46" s="3">
        <f t="shared" si="2"/>
        <v>298.87277322404373</v>
      </c>
      <c r="M46" s="3">
        <f t="shared" si="3"/>
        <v>0</v>
      </c>
      <c r="N46" s="3">
        <f t="shared" si="11"/>
        <v>1</v>
      </c>
      <c r="O46" s="3"/>
      <c r="P46" s="55"/>
      <c r="Q46" s="32">
        <f t="shared" si="13"/>
        <v>205</v>
      </c>
      <c r="R46" s="53">
        <f t="shared" si="13"/>
        <v>170</v>
      </c>
      <c r="S46" s="52">
        <f t="shared" si="13"/>
        <v>145</v>
      </c>
      <c r="T46" s="55"/>
      <c r="U46" s="55" t="str">
        <f t="shared" si="5"/>
        <v>[N/cm²]</v>
      </c>
      <c r="V46" s="30">
        <f t="shared" si="6"/>
        <v>1</v>
      </c>
      <c r="W46" s="4">
        <f t="shared" si="10"/>
        <v>155</v>
      </c>
      <c r="X46" s="4" t="str">
        <f t="shared" si="7"/>
        <v>[N/cm²]</v>
      </c>
      <c r="Y46" s="26"/>
    </row>
    <row r="47" spans="1:25" hidden="1" x14ac:dyDescent="0.25">
      <c r="A47" s="25" t="s">
        <v>79</v>
      </c>
      <c r="B47" s="25" t="s">
        <v>100</v>
      </c>
      <c r="C47" s="25" t="s">
        <v>73</v>
      </c>
      <c r="D47" s="57">
        <v>4.37</v>
      </c>
      <c r="E47" s="57">
        <v>12.29</v>
      </c>
      <c r="F47" s="57">
        <f t="shared" si="0"/>
        <v>17.128146453089244</v>
      </c>
      <c r="G47" s="58">
        <v>74.849999999999994</v>
      </c>
      <c r="H47" s="58">
        <v>220</v>
      </c>
      <c r="I47" s="57">
        <f t="shared" si="8"/>
        <v>11.810414971521563</v>
      </c>
      <c r="J47" s="58">
        <f t="shared" si="1"/>
        <v>2382.1713081834314</v>
      </c>
      <c r="K47" s="27">
        <f t="shared" si="9"/>
        <v>0.87992417298087755</v>
      </c>
      <c r="L47" s="3">
        <f t="shared" si="2"/>
        <v>0</v>
      </c>
      <c r="M47" s="3">
        <f t="shared" si="3"/>
        <v>2096.130118252081</v>
      </c>
      <c r="N47" s="3">
        <f t="shared" si="11"/>
        <v>0</v>
      </c>
      <c r="O47" s="3"/>
      <c r="P47" s="55"/>
      <c r="Q47" s="56"/>
      <c r="R47" s="55"/>
      <c r="S47" s="7">
        <f t="shared" si="13"/>
        <v>300</v>
      </c>
      <c r="T47" s="6">
        <f t="shared" si="13"/>
        <v>205</v>
      </c>
      <c r="U47" s="55" t="str">
        <f t="shared" si="5"/>
        <v>[N]</v>
      </c>
      <c r="V47" s="30">
        <f t="shared" si="6"/>
        <v>1</v>
      </c>
      <c r="W47" s="8">
        <f t="shared" si="10"/>
        <v>330</v>
      </c>
      <c r="X47" s="8" t="str">
        <f t="shared" si="7"/>
        <v>[N]</v>
      </c>
      <c r="Y47" s="26"/>
    </row>
    <row r="48" spans="1:25" hidden="1" x14ac:dyDescent="0.25">
      <c r="A48" s="25" t="s">
        <v>79</v>
      </c>
      <c r="B48" s="25" t="s">
        <v>100</v>
      </c>
      <c r="C48" s="25" t="s">
        <v>74</v>
      </c>
      <c r="D48" s="57">
        <v>3.28</v>
      </c>
      <c r="E48" s="57">
        <v>9.2100000000000009</v>
      </c>
      <c r="F48" s="57">
        <f t="shared" si="0"/>
        <v>17.103658536585368</v>
      </c>
      <c r="G48" s="58">
        <v>56.1</v>
      </c>
      <c r="H48" s="58">
        <v>164.88</v>
      </c>
      <c r="I48" s="57">
        <f t="shared" si="8"/>
        <v>11.811074918566774</v>
      </c>
      <c r="J48" s="58">
        <f t="shared" si="1"/>
        <v>1784.7632897036624</v>
      </c>
      <c r="K48" s="27">
        <f t="shared" si="9"/>
        <v>0.78647164967244132</v>
      </c>
      <c r="L48" s="3">
        <f t="shared" si="2"/>
        <v>0</v>
      </c>
      <c r="M48" s="3">
        <f t="shared" si="3"/>
        <v>1403.6657287280527</v>
      </c>
      <c r="N48" s="3">
        <f t="shared" si="11"/>
        <v>1</v>
      </c>
      <c r="O48" s="3"/>
      <c r="P48" s="55"/>
      <c r="Q48" s="56"/>
      <c r="R48" s="55"/>
      <c r="S48" s="7">
        <f t="shared" si="13"/>
        <v>290</v>
      </c>
      <c r="T48" s="6">
        <f t="shared" si="13"/>
        <v>200</v>
      </c>
      <c r="U48" s="55" t="str">
        <f t="shared" si="5"/>
        <v>[N/cm²]</v>
      </c>
      <c r="V48" s="30">
        <f t="shared" si="6"/>
        <v>1</v>
      </c>
      <c r="W48" s="8">
        <f t="shared" si="10"/>
        <v>315</v>
      </c>
      <c r="X48" s="8" t="str">
        <f t="shared" si="7"/>
        <v>[N/cm²]</v>
      </c>
      <c r="Y48" s="26"/>
    </row>
    <row r="49" spans="1:25" hidden="1" x14ac:dyDescent="0.25">
      <c r="A49" s="25" t="s">
        <v>79</v>
      </c>
      <c r="B49" s="25" t="s">
        <v>101</v>
      </c>
      <c r="C49" s="25" t="s">
        <v>73</v>
      </c>
      <c r="D49" s="57">
        <v>36.119999999999997</v>
      </c>
      <c r="E49" s="57">
        <v>72.39</v>
      </c>
      <c r="F49" s="57">
        <f t="shared" si="0"/>
        <v>1.2184385382059801</v>
      </c>
      <c r="G49" s="58">
        <v>44.01</v>
      </c>
      <c r="H49" s="58">
        <v>310</v>
      </c>
      <c r="I49" s="57">
        <f t="shared" si="8"/>
        <v>3.6744025417875399</v>
      </c>
      <c r="J49" s="58">
        <f t="shared" si="1"/>
        <v>677.19936194232605</v>
      </c>
      <c r="K49" s="27">
        <f t="shared" si="9"/>
        <v>0.9546644185358707</v>
      </c>
      <c r="L49" s="3">
        <f t="shared" si="2"/>
        <v>646.49813510153331</v>
      </c>
      <c r="M49" s="3">
        <f t="shared" si="3"/>
        <v>0</v>
      </c>
      <c r="N49" s="3">
        <f t="shared" si="11"/>
        <v>0</v>
      </c>
      <c r="O49" s="3"/>
      <c r="P49" s="54">
        <f t="shared" si="13"/>
        <v>305</v>
      </c>
      <c r="Q49" s="52">
        <f t="shared" si="13"/>
        <v>255</v>
      </c>
      <c r="R49" s="53">
        <f t="shared" si="13"/>
        <v>205</v>
      </c>
      <c r="S49" s="56"/>
      <c r="T49" s="55"/>
      <c r="U49" s="55" t="str">
        <f t="shared" si="5"/>
        <v>[N]</v>
      </c>
      <c r="V49" s="30">
        <f t="shared" si="6"/>
        <v>1</v>
      </c>
      <c r="W49" s="4">
        <f t="shared" si="10"/>
        <v>185</v>
      </c>
      <c r="X49" s="4" t="str">
        <f t="shared" si="7"/>
        <v>[N]</v>
      </c>
      <c r="Y49" s="26"/>
    </row>
    <row r="50" spans="1:25" hidden="1" x14ac:dyDescent="0.25">
      <c r="A50" s="25" t="s">
        <v>79</v>
      </c>
      <c r="B50" s="25" t="s">
        <v>101</v>
      </c>
      <c r="C50" s="25" t="s">
        <v>74</v>
      </c>
      <c r="D50" s="57">
        <v>19.920000000000002</v>
      </c>
      <c r="E50" s="57">
        <v>39.909999999999997</v>
      </c>
      <c r="F50" s="57">
        <f t="shared" si="0"/>
        <v>1.2178714859437751</v>
      </c>
      <c r="G50" s="58">
        <v>24.26</v>
      </c>
      <c r="H50" s="58">
        <v>170.93</v>
      </c>
      <c r="I50" s="57">
        <f t="shared" si="8"/>
        <v>3.6750187922826365</v>
      </c>
      <c r="J50" s="58">
        <f t="shared" si="1"/>
        <v>373.43624015732195</v>
      </c>
      <c r="K50" s="27">
        <f t="shared" si="9"/>
        <v>0.89631478471718506</v>
      </c>
      <c r="L50" s="3">
        <f t="shared" si="2"/>
        <v>334.71642320220502</v>
      </c>
      <c r="M50" s="3">
        <f t="shared" si="3"/>
        <v>0</v>
      </c>
      <c r="N50" s="3">
        <f t="shared" si="11"/>
        <v>1</v>
      </c>
      <c r="O50" s="3"/>
      <c r="P50" s="54">
        <f t="shared" si="13"/>
        <v>260</v>
      </c>
      <c r="Q50" s="52">
        <f t="shared" si="13"/>
        <v>220</v>
      </c>
      <c r="R50" s="53">
        <f t="shared" si="13"/>
        <v>180</v>
      </c>
      <c r="S50" s="56"/>
      <c r="T50" s="55"/>
      <c r="U50" s="55" t="str">
        <f t="shared" si="5"/>
        <v>[N/cm²]</v>
      </c>
      <c r="V50" s="30">
        <f t="shared" si="6"/>
        <v>1</v>
      </c>
      <c r="W50" s="4">
        <f t="shared" si="10"/>
        <v>165</v>
      </c>
      <c r="X50" s="4" t="str">
        <f t="shared" si="7"/>
        <v>[N/cm²]</v>
      </c>
      <c r="Y50" s="26"/>
    </row>
    <row r="51" spans="1:25" hidden="1" x14ac:dyDescent="0.25">
      <c r="A51" s="25" t="s">
        <v>79</v>
      </c>
      <c r="B51" s="25" t="s">
        <v>102</v>
      </c>
      <c r="C51" s="25" t="s">
        <v>73</v>
      </c>
      <c r="D51" s="57">
        <v>38.729999999999997</v>
      </c>
      <c r="E51" s="57">
        <v>143.44999999999999</v>
      </c>
      <c r="F51" s="57">
        <f t="shared" si="0"/>
        <v>1.1910663568293314</v>
      </c>
      <c r="G51" s="58">
        <v>46.13</v>
      </c>
      <c r="H51" s="58">
        <v>270</v>
      </c>
      <c r="I51" s="57">
        <f t="shared" si="8"/>
        <v>1.5606134541652146</v>
      </c>
      <c r="J51" s="58">
        <f t="shared" si="1"/>
        <v>274.15031115289321</v>
      </c>
      <c r="K51" s="27">
        <f t="shared" si="9"/>
        <v>0.89506251170692708</v>
      </c>
      <c r="L51" s="3">
        <f t="shared" si="2"/>
        <v>245.38166608574417</v>
      </c>
      <c r="M51" s="3">
        <f t="shared" si="3"/>
        <v>0</v>
      </c>
      <c r="N51" s="3">
        <f t="shared" si="11"/>
        <v>0</v>
      </c>
      <c r="O51" s="3"/>
      <c r="P51" s="54">
        <f t="shared" si="13"/>
        <v>190</v>
      </c>
      <c r="Q51" s="52">
        <f t="shared" si="13"/>
        <v>160</v>
      </c>
      <c r="R51" s="55"/>
      <c r="S51" s="56"/>
      <c r="T51" s="55"/>
      <c r="U51" s="55" t="str">
        <f t="shared" si="5"/>
        <v>[N]</v>
      </c>
      <c r="V51" s="30">
        <f t="shared" si="6"/>
        <v>1</v>
      </c>
      <c r="W51" s="4">
        <f t="shared" si="10"/>
        <v>120</v>
      </c>
      <c r="X51" s="4" t="str">
        <f t="shared" si="7"/>
        <v>[N]</v>
      </c>
      <c r="Y51" s="26"/>
    </row>
    <row r="52" spans="1:25" hidden="1" x14ac:dyDescent="0.25">
      <c r="A52" s="25" t="s">
        <v>79</v>
      </c>
      <c r="B52" s="25" t="s">
        <v>102</v>
      </c>
      <c r="C52" s="25" t="s">
        <v>74</v>
      </c>
      <c r="D52" s="57">
        <v>22.86</v>
      </c>
      <c r="E52" s="57">
        <v>84.69</v>
      </c>
      <c r="F52" s="57">
        <f t="shared" si="0"/>
        <v>1.1916010498687664</v>
      </c>
      <c r="G52" s="58">
        <v>27.24</v>
      </c>
      <c r="H52" s="58">
        <v>159.41</v>
      </c>
      <c r="I52" s="57">
        <f t="shared" si="8"/>
        <v>1.5606328964458613</v>
      </c>
      <c r="J52" s="58">
        <f t="shared" si="1"/>
        <v>161.87567136002258</v>
      </c>
      <c r="K52" s="27">
        <f t="shared" si="9"/>
        <v>0.83562365135766592</v>
      </c>
      <c r="L52" s="3">
        <f t="shared" si="2"/>
        <v>135.26713956783561</v>
      </c>
      <c r="M52" s="3">
        <f t="shared" si="3"/>
        <v>0</v>
      </c>
      <c r="N52" s="3">
        <f t="shared" si="11"/>
        <v>1</v>
      </c>
      <c r="O52" s="3"/>
      <c r="P52" s="54">
        <f t="shared" si="13"/>
        <v>170</v>
      </c>
      <c r="Q52" s="52">
        <f t="shared" si="13"/>
        <v>145</v>
      </c>
      <c r="R52" s="55"/>
      <c r="S52" s="56"/>
      <c r="T52" s="55"/>
      <c r="U52" s="55" t="str">
        <f t="shared" si="5"/>
        <v>[N/cm²]</v>
      </c>
      <c r="V52" s="30">
        <f t="shared" si="6"/>
        <v>1</v>
      </c>
      <c r="W52" s="4">
        <f t="shared" si="10"/>
        <v>115</v>
      </c>
      <c r="X52" s="4" t="str">
        <f t="shared" si="7"/>
        <v>[N/cm²]</v>
      </c>
      <c r="Y52" s="26"/>
    </row>
    <row r="53" spans="1:25" hidden="1" x14ac:dyDescent="0.25">
      <c r="A53" s="25" t="s">
        <v>79</v>
      </c>
      <c r="B53" s="25" t="s">
        <v>103</v>
      </c>
      <c r="C53" s="25" t="s">
        <v>73</v>
      </c>
      <c r="D53" s="57">
        <v>5.52</v>
      </c>
      <c r="E53" s="57">
        <v>14.55</v>
      </c>
      <c r="F53" s="57">
        <f t="shared" si="0"/>
        <v>17.793478260869566</v>
      </c>
      <c r="G53" s="58">
        <v>98.22</v>
      </c>
      <c r="H53" s="58">
        <v>280</v>
      </c>
      <c r="I53" s="57">
        <f t="shared" si="8"/>
        <v>12.493470790378007</v>
      </c>
      <c r="J53" s="58">
        <f t="shared" si="1"/>
        <v>3236.4779785596893</v>
      </c>
      <c r="K53" s="27">
        <f t="shared" si="9"/>
        <v>0.93003219028139517</v>
      </c>
      <c r="L53" s="3">
        <f t="shared" si="2"/>
        <v>0</v>
      </c>
      <c r="M53" s="3">
        <f t="shared" si="3"/>
        <v>3010.0287031973703</v>
      </c>
      <c r="N53" s="3">
        <f t="shared" si="11"/>
        <v>0</v>
      </c>
      <c r="O53" s="3"/>
      <c r="P53" s="55"/>
      <c r="Q53" s="56"/>
      <c r="R53" s="55"/>
      <c r="S53" s="7">
        <f t="shared" si="13"/>
        <v>360</v>
      </c>
      <c r="T53" s="6">
        <f t="shared" si="13"/>
        <v>240</v>
      </c>
      <c r="U53" s="55" t="str">
        <f t="shared" si="5"/>
        <v>[N]</v>
      </c>
      <c r="V53" s="30">
        <f t="shared" si="6"/>
        <v>1</v>
      </c>
      <c r="W53" s="8">
        <f t="shared" si="10"/>
        <v>390</v>
      </c>
      <c r="X53" s="8" t="str">
        <f t="shared" si="7"/>
        <v>[N]</v>
      </c>
      <c r="Y53" s="26"/>
    </row>
    <row r="54" spans="1:25" hidden="1" x14ac:dyDescent="0.25">
      <c r="A54" s="25" t="s">
        <v>79</v>
      </c>
      <c r="B54" s="25" t="s">
        <v>103</v>
      </c>
      <c r="C54" s="25" t="s">
        <v>74</v>
      </c>
      <c r="D54" s="57">
        <v>3.36</v>
      </c>
      <c r="E54" s="57">
        <v>8.86</v>
      </c>
      <c r="F54" s="57">
        <f t="shared" si="0"/>
        <v>17.797619047619047</v>
      </c>
      <c r="G54" s="58">
        <v>59.8</v>
      </c>
      <c r="H54" s="58">
        <v>170.46</v>
      </c>
      <c r="I54" s="57">
        <f t="shared" si="8"/>
        <v>12.489841986455984</v>
      </c>
      <c r="J54" s="58">
        <f t="shared" si="1"/>
        <v>1970.1043174244869</v>
      </c>
      <c r="K54" s="27">
        <f t="shared" si="9"/>
        <v>0.81116542599624597</v>
      </c>
      <c r="L54" s="3">
        <f t="shared" si="2"/>
        <v>0</v>
      </c>
      <c r="M54" s="3">
        <f t="shared" si="3"/>
        <v>1598.0805079006773</v>
      </c>
      <c r="N54" s="3">
        <f t="shared" si="11"/>
        <v>1</v>
      </c>
      <c r="O54" s="3"/>
      <c r="P54" s="55"/>
      <c r="Q54" s="56"/>
      <c r="R54" s="55"/>
      <c r="S54" s="7">
        <f t="shared" si="13"/>
        <v>310</v>
      </c>
      <c r="T54" s="6">
        <f t="shared" si="13"/>
        <v>210</v>
      </c>
      <c r="U54" s="53" t="str">
        <f t="shared" si="5"/>
        <v>[N/cm²]</v>
      </c>
      <c r="V54" s="30">
        <f t="shared" si="6"/>
        <v>1</v>
      </c>
      <c r="W54" s="8">
        <f t="shared" si="10"/>
        <v>340</v>
      </c>
      <c r="X54" s="8" t="str">
        <f t="shared" si="7"/>
        <v>[N/cm²]</v>
      </c>
      <c r="Y54" s="26"/>
    </row>
    <row r="55" spans="1:25" x14ac:dyDescent="0.25">
      <c r="A55" s="26"/>
      <c r="B55" s="26"/>
      <c r="C55" s="26"/>
      <c r="D55" s="26"/>
      <c r="E55" s="26"/>
      <c r="F55" s="26"/>
      <c r="G55" s="26"/>
      <c r="H55" s="26"/>
      <c r="I55" s="26"/>
      <c r="J55" s="26"/>
      <c r="K55" s="26"/>
      <c r="L55" s="26"/>
      <c r="M55" s="26"/>
      <c r="N55" s="26"/>
      <c r="O55" s="26"/>
      <c r="P55" s="26"/>
      <c r="Q55" s="26"/>
      <c r="R55" s="26"/>
      <c r="S55" s="26"/>
      <c r="T55" s="26"/>
      <c r="U55" s="26"/>
      <c r="V55" s="26"/>
      <c r="W55" s="26"/>
      <c r="X55" s="26"/>
      <c r="Y55" s="26"/>
    </row>
  </sheetData>
  <sheetProtection algorithmName="SHA-512" hashValue="dhBbrxXh50VVdd98oHvC3+JGUf4ED9foxVaf5mxIXVYizd+/frIvKWKdMVnRBOCuxy/EzZO/yD5W7H/V1zs82A==" saltValue="uEhlwSTr6NC0ArNt0PBIpQ==" spinCount="100000" sheet="1" sort="0" autoFilter="0"/>
  <protectedRanges>
    <protectedRange sqref="A6:C6" name="Bereich2"/>
    <protectedRange sqref="E3 I2:I3 W2:W3" name="Bereich1"/>
  </protectedRanges>
  <autoFilter ref="A6:X54" xr:uid="{03B3A124-D017-453D-A8A2-84BC7E6AB3F0}">
    <filterColumn colId="0">
      <filters>
        <filter val="(C) Obere Extremitäten"/>
        <filter val="(D) Hand &amp; Finger"/>
      </filters>
    </filterColumn>
  </autoFilter>
  <mergeCells count="1">
    <mergeCell ref="X2:X4"/>
  </mergeCells>
  <conditionalFormatting sqref="V7:V54">
    <cfRule type="iconSet" priority="1">
      <iconSet iconSet="3Symbols2">
        <cfvo type="percent" val="0"/>
        <cfvo type="percent" val="33"/>
        <cfvo type="percent" val="67"/>
      </iconSet>
    </cfRule>
  </conditionalFormatting>
  <dataValidations count="1">
    <dataValidation type="list" allowBlank="1" showInputMessage="1" showErrorMessage="1" sqref="I3" xr:uid="{093332E0-FCC6-45DE-8FE7-62DD499587BB}">
      <formula1>Mikrofasertuch</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Feder" xr:uid="{119FC7CC-11F1-41A1-A5E7-AD8C0091973A}">
          <x14:formula1>
            <xm:f>'Legende&amp;Dropdown&amp;Erklärung'!$D$3:$D$16</xm:f>
          </x14:formula1>
          <xm:sqref>W2</xm:sqref>
        </x14:dataValidation>
        <x14:dataValidation type="list" allowBlank="1" showInputMessage="1" showErrorMessage="1" promptTitle="Abschaltschwelle" xr:uid="{408E50CE-044B-41F9-AF84-DC2C8861DDBE}">
          <x14:formula1>
            <xm:f>'Legende&amp;Dropdown&amp;Erklärung'!$A$3:$A$11</xm:f>
          </x14:formula1>
          <xm:sqref>E3</xm:sqref>
        </x14:dataValidation>
        <x14:dataValidation type="list" allowBlank="1" showInputMessage="1" showErrorMessage="1" promptTitle="Auflage" xr:uid="{F41A1624-2280-48E1-894A-1DED033F956F}">
          <x14:formula1>
            <xm:f>'Legende&amp;Dropdown&amp;Erklärung'!$E$3:$E$4</xm:f>
          </x14:formula1>
          <xm:sqref>W3</xm:sqref>
        </x14:dataValidation>
        <x14:dataValidation type="list" allowBlank="1" showInputMessage="1" showErrorMessage="1" promptTitle="Ersatzfläche" xr:uid="{CDAE722C-68A1-4286-B06B-1BF0C3D2E321}">
          <x14:formula1>
            <xm:f>'Legende&amp;Dropdown&amp;Erklärung'!$C$3:$C$11</xm:f>
          </x14:formula1>
          <xm:sqref>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35135-AF80-4A5F-AB5C-769DAB4C2A41}">
  <dimension ref="A1:T58"/>
  <sheetViews>
    <sheetView zoomScale="85" zoomScaleNormal="85" workbookViewId="0">
      <selection activeCell="R24" sqref="R24"/>
    </sheetView>
  </sheetViews>
  <sheetFormatPr baseColWidth="10" defaultColWidth="11.42578125" defaultRowHeight="15" x14ac:dyDescent="0.25"/>
  <cols>
    <col min="14" max="14" width="35" customWidth="1"/>
    <col min="19" max="19" width="18.7109375" customWidth="1"/>
  </cols>
  <sheetData>
    <row r="1" spans="1:20" x14ac:dyDescent="0.25">
      <c r="A1" s="63" t="s">
        <v>36</v>
      </c>
      <c r="B1" s="63"/>
      <c r="C1" s="63"/>
      <c r="D1" s="63"/>
      <c r="E1" s="63"/>
      <c r="G1" s="63" t="s">
        <v>37</v>
      </c>
      <c r="H1" s="63"/>
      <c r="I1" s="63"/>
      <c r="K1" s="63" t="s">
        <v>38</v>
      </c>
      <c r="L1" s="63"/>
      <c r="M1" s="63"/>
      <c r="N1" s="63"/>
      <c r="Q1" t="s">
        <v>50</v>
      </c>
    </row>
    <row r="2" spans="1:20" x14ac:dyDescent="0.25">
      <c r="A2" t="s">
        <v>2</v>
      </c>
      <c r="B2" t="s">
        <v>44</v>
      </c>
      <c r="C2" t="s">
        <v>3</v>
      </c>
      <c r="D2" t="s">
        <v>12</v>
      </c>
      <c r="E2" t="s">
        <v>32</v>
      </c>
    </row>
    <row r="3" spans="1:20" ht="14.25" customHeight="1" x14ac:dyDescent="0.25">
      <c r="A3" s="5">
        <v>0</v>
      </c>
      <c r="B3" s="5">
        <v>0</v>
      </c>
      <c r="C3" s="5">
        <v>0.4</v>
      </c>
      <c r="D3" s="5">
        <v>10</v>
      </c>
      <c r="E3" s="5">
        <v>130</v>
      </c>
      <c r="G3" s="43"/>
      <c r="H3" t="s">
        <v>42</v>
      </c>
      <c r="K3" s="64" t="s">
        <v>114</v>
      </c>
      <c r="L3" s="64"/>
      <c r="M3" s="64"/>
      <c r="N3" s="64"/>
      <c r="P3" t="s">
        <v>45</v>
      </c>
      <c r="Q3" t="s">
        <v>46</v>
      </c>
      <c r="R3" t="s">
        <v>48</v>
      </c>
      <c r="T3" t="s">
        <v>47</v>
      </c>
    </row>
    <row r="4" spans="1:20" x14ac:dyDescent="0.25">
      <c r="A4" s="5">
        <v>25</v>
      </c>
      <c r="B4" s="5">
        <v>1</v>
      </c>
      <c r="C4" s="5">
        <v>0.7</v>
      </c>
      <c r="D4" s="5">
        <v>25</v>
      </c>
      <c r="E4" s="5">
        <v>9999999</v>
      </c>
      <c r="G4" s="2"/>
      <c r="H4" t="s">
        <v>104</v>
      </c>
      <c r="K4" s="64"/>
      <c r="L4" s="64"/>
      <c r="M4" s="64"/>
      <c r="N4" s="64"/>
      <c r="P4" t="s">
        <v>62</v>
      </c>
      <c r="Q4" t="s">
        <v>63</v>
      </c>
      <c r="R4" t="s">
        <v>64</v>
      </c>
      <c r="T4" t="s">
        <v>49</v>
      </c>
    </row>
    <row r="5" spans="1:20" x14ac:dyDescent="0.25">
      <c r="A5" s="5">
        <v>50</v>
      </c>
      <c r="C5" s="5">
        <v>0.8</v>
      </c>
      <c r="D5" s="5">
        <v>30</v>
      </c>
      <c r="G5" s="4"/>
      <c r="H5" t="s">
        <v>107</v>
      </c>
      <c r="K5" s="64"/>
      <c r="L5" s="64"/>
      <c r="M5" s="64"/>
      <c r="N5" s="64"/>
      <c r="P5" t="s">
        <v>65</v>
      </c>
      <c r="Q5" t="s">
        <v>66</v>
      </c>
      <c r="R5" t="s">
        <v>67</v>
      </c>
      <c r="T5" t="s">
        <v>47</v>
      </c>
    </row>
    <row r="6" spans="1:20" x14ac:dyDescent="0.25">
      <c r="A6" s="5">
        <v>75</v>
      </c>
      <c r="C6" s="5">
        <v>0.85</v>
      </c>
      <c r="D6" s="5">
        <v>35</v>
      </c>
      <c r="G6" s="3"/>
      <c r="H6" t="s">
        <v>116</v>
      </c>
      <c r="K6" s="64"/>
      <c r="L6" s="64"/>
      <c r="M6" s="64"/>
      <c r="N6" s="64"/>
      <c r="P6" t="s">
        <v>68</v>
      </c>
      <c r="Q6" t="s">
        <v>69</v>
      </c>
      <c r="R6" t="s">
        <v>70</v>
      </c>
      <c r="T6" t="s">
        <v>47</v>
      </c>
    </row>
    <row r="7" spans="1:20" x14ac:dyDescent="0.25">
      <c r="A7" s="5">
        <v>100</v>
      </c>
      <c r="C7" s="5">
        <v>1</v>
      </c>
      <c r="D7" s="5">
        <v>40</v>
      </c>
      <c r="G7" s="49"/>
      <c r="H7" t="s">
        <v>30</v>
      </c>
      <c r="K7" s="64"/>
      <c r="L7" s="64"/>
      <c r="M7" s="64"/>
      <c r="N7" s="64"/>
      <c r="P7" t="s">
        <v>117</v>
      </c>
      <c r="Q7" t="s">
        <v>109</v>
      </c>
      <c r="R7" t="s">
        <v>110</v>
      </c>
      <c r="T7" t="s">
        <v>111</v>
      </c>
    </row>
    <row r="8" spans="1:20" x14ac:dyDescent="0.25">
      <c r="A8" s="5"/>
      <c r="C8" s="5">
        <v>1.2</v>
      </c>
      <c r="D8" s="5">
        <v>50</v>
      </c>
      <c r="G8" s="50"/>
      <c r="H8" t="s">
        <v>35</v>
      </c>
      <c r="K8" s="64"/>
      <c r="L8" s="64"/>
      <c r="M8" s="64"/>
      <c r="N8" s="64"/>
    </row>
    <row r="9" spans="1:20" x14ac:dyDescent="0.25">
      <c r="A9" s="5"/>
      <c r="C9" s="5"/>
      <c r="D9" s="5">
        <v>60</v>
      </c>
      <c r="G9" s="35" t="s">
        <v>33</v>
      </c>
      <c r="H9" t="s">
        <v>34</v>
      </c>
      <c r="K9" s="64"/>
      <c r="L9" s="64"/>
      <c r="M9" s="64"/>
      <c r="N9" s="64"/>
      <c r="P9" t="s">
        <v>71</v>
      </c>
    </row>
    <row r="10" spans="1:20" x14ac:dyDescent="0.25">
      <c r="A10" s="5"/>
      <c r="C10" s="5"/>
      <c r="D10" s="5">
        <v>75</v>
      </c>
      <c r="G10" s="31"/>
      <c r="H10" t="s">
        <v>39</v>
      </c>
      <c r="K10" s="64"/>
      <c r="L10" s="64"/>
      <c r="M10" s="64"/>
      <c r="N10" s="64"/>
    </row>
    <row r="11" spans="1:20" x14ac:dyDescent="0.25">
      <c r="A11" s="5"/>
      <c r="C11" s="5"/>
      <c r="D11" s="5">
        <v>150</v>
      </c>
      <c r="G11" s="59">
        <v>0</v>
      </c>
      <c r="H11" t="s">
        <v>105</v>
      </c>
      <c r="K11" s="64"/>
      <c r="L11" s="64"/>
      <c r="M11" s="64"/>
      <c r="N11" s="64"/>
    </row>
    <row r="12" spans="1:20" x14ac:dyDescent="0.25">
      <c r="D12" s="5">
        <v>500</v>
      </c>
      <c r="G12" s="59">
        <v>1</v>
      </c>
      <c r="H12" t="s">
        <v>106</v>
      </c>
      <c r="K12" s="64"/>
      <c r="L12" s="64"/>
      <c r="M12" s="64"/>
      <c r="N12" s="64"/>
    </row>
    <row r="13" spans="1:20" x14ac:dyDescent="0.25">
      <c r="D13" s="5"/>
      <c r="G13" t="s">
        <v>51</v>
      </c>
      <c r="H13" t="s">
        <v>113</v>
      </c>
      <c r="K13" s="64"/>
      <c r="L13" s="64"/>
      <c r="M13" s="64"/>
      <c r="N13" s="64"/>
    </row>
    <row r="14" spans="1:20" x14ac:dyDescent="0.25">
      <c r="D14" s="5"/>
      <c r="G14" t="s">
        <v>16</v>
      </c>
      <c r="H14" t="s">
        <v>54</v>
      </c>
      <c r="K14" s="64"/>
      <c r="L14" s="64"/>
      <c r="M14" s="64"/>
      <c r="N14" s="64"/>
    </row>
    <row r="15" spans="1:20" x14ac:dyDescent="0.25">
      <c r="D15" s="5"/>
      <c r="G15" t="s">
        <v>17</v>
      </c>
      <c r="H15" s="1" t="s">
        <v>55</v>
      </c>
      <c r="K15" s="64"/>
      <c r="L15" s="64"/>
      <c r="M15" s="64"/>
      <c r="N15" s="64"/>
    </row>
    <row r="16" spans="1:20" x14ac:dyDescent="0.25">
      <c r="D16" s="5"/>
      <c r="G16" t="s">
        <v>18</v>
      </c>
      <c r="H16" t="s">
        <v>52</v>
      </c>
      <c r="K16" s="64"/>
      <c r="L16" s="64"/>
      <c r="M16" s="64"/>
      <c r="N16" s="64"/>
    </row>
    <row r="17" spans="7:14" x14ac:dyDescent="0.25">
      <c r="G17" t="s">
        <v>19</v>
      </c>
      <c r="H17" t="s">
        <v>53</v>
      </c>
      <c r="K17" s="64"/>
      <c r="L17" s="64"/>
      <c r="M17" s="64"/>
      <c r="N17" s="64"/>
    </row>
    <row r="18" spans="7:14" x14ac:dyDescent="0.25">
      <c r="G18" t="s">
        <v>20</v>
      </c>
      <c r="H18" t="s">
        <v>56</v>
      </c>
      <c r="K18" s="64"/>
      <c r="L18" s="64"/>
      <c r="M18" s="64"/>
      <c r="N18" s="64"/>
    </row>
    <row r="19" spans="7:14" x14ac:dyDescent="0.25">
      <c r="G19" t="s">
        <v>21</v>
      </c>
      <c r="H19" t="s">
        <v>59</v>
      </c>
      <c r="K19" s="64"/>
      <c r="L19" s="64"/>
      <c r="M19" s="64"/>
      <c r="N19" s="64"/>
    </row>
    <row r="20" spans="7:14" x14ac:dyDescent="0.25">
      <c r="G20" t="s">
        <v>22</v>
      </c>
      <c r="H20" t="s">
        <v>57</v>
      </c>
      <c r="K20" s="64"/>
      <c r="L20" s="64"/>
      <c r="M20" s="64"/>
      <c r="N20" s="64"/>
    </row>
    <row r="21" spans="7:14" x14ac:dyDescent="0.25">
      <c r="K21" s="64"/>
      <c r="L21" s="64"/>
      <c r="M21" s="64"/>
      <c r="N21" s="64"/>
    </row>
    <row r="22" spans="7:14" x14ac:dyDescent="0.25">
      <c r="K22" s="64"/>
      <c r="L22" s="64"/>
      <c r="M22" s="64"/>
      <c r="N22" s="64"/>
    </row>
    <row r="23" spans="7:14" x14ac:dyDescent="0.25">
      <c r="K23" s="64"/>
      <c r="L23" s="64"/>
      <c r="M23" s="64"/>
      <c r="N23" s="64"/>
    </row>
    <row r="24" spans="7:14" x14ac:dyDescent="0.25">
      <c r="K24" s="64"/>
      <c r="L24" s="64"/>
      <c r="M24" s="64"/>
      <c r="N24" s="64"/>
    </row>
    <row r="25" spans="7:14" x14ac:dyDescent="0.25">
      <c r="K25" s="64"/>
      <c r="L25" s="64"/>
      <c r="M25" s="64"/>
      <c r="N25" s="64"/>
    </row>
    <row r="26" spans="7:14" x14ac:dyDescent="0.25">
      <c r="K26" s="64"/>
      <c r="L26" s="64"/>
      <c r="M26" s="64"/>
      <c r="N26" s="64"/>
    </row>
    <row r="27" spans="7:14" x14ac:dyDescent="0.25">
      <c r="K27" s="64"/>
      <c r="L27" s="64"/>
      <c r="M27" s="64"/>
      <c r="N27" s="64"/>
    </row>
    <row r="28" spans="7:14" x14ac:dyDescent="0.25">
      <c r="K28" s="64"/>
      <c r="L28" s="64"/>
      <c r="M28" s="64"/>
      <c r="N28" s="64"/>
    </row>
    <row r="29" spans="7:14" x14ac:dyDescent="0.25">
      <c r="K29" s="64"/>
      <c r="L29" s="64"/>
      <c r="M29" s="64"/>
      <c r="N29" s="64"/>
    </row>
    <row r="30" spans="7:14" x14ac:dyDescent="0.25">
      <c r="K30" s="64"/>
      <c r="L30" s="64"/>
      <c r="M30" s="64"/>
      <c r="N30" s="64"/>
    </row>
    <row r="31" spans="7:14" x14ac:dyDescent="0.25">
      <c r="K31" s="64"/>
      <c r="L31" s="64"/>
      <c r="M31" s="64"/>
      <c r="N31" s="64"/>
    </row>
    <row r="32" spans="7:14" x14ac:dyDescent="0.25">
      <c r="K32" s="64"/>
      <c r="L32" s="64"/>
      <c r="M32" s="64"/>
      <c r="N32" s="64"/>
    </row>
    <row r="54" spans="11:15" ht="156" customHeight="1" x14ac:dyDescent="0.25">
      <c r="K54" s="65" t="s">
        <v>72</v>
      </c>
      <c r="L54" s="65"/>
      <c r="M54" s="65"/>
      <c r="N54" s="65"/>
      <c r="O54" s="65"/>
    </row>
    <row r="58" spans="11:15" x14ac:dyDescent="0.25">
      <c r="N58" s="1"/>
    </row>
  </sheetData>
  <sheetProtection algorithmName="SHA-512" hashValue="7micRGYzak3P3H323gb6Fx4EHHAwVw8YP54RZHiuF9p6O1+42qnPTg0IixGa6pWWosWjSPk22zxgHzeFpVAjbQ==" saltValue="VjZAAzXveKVd+15/dEcBiw==" spinCount="100000" sheet="1" objects="1" scenarios="1"/>
  <mergeCells count="5">
    <mergeCell ref="A1:E1"/>
    <mergeCell ref="G1:I1"/>
    <mergeCell ref="K1:N1"/>
    <mergeCell ref="K3:N32"/>
    <mergeCell ref="K54:O54"/>
  </mergeCells>
  <conditionalFormatting sqref="G11:G12">
    <cfRule type="iconSet" priority="1">
      <iconSet iconSet="3Symbols2">
        <cfvo type="percent" val="0"/>
        <cfvo type="percent" val="33"/>
        <cfvo type="percent" val="67"/>
      </iconSet>
    </cfRule>
  </conditionalFormatting>
  <pageMargins left="0.7" right="0.7" top="0.78740157499999996" bottom="0.78740157499999996"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IFA-Umrechnungshilfe V0.4(beta)</vt:lpstr>
      <vt:lpstr>Legende&amp;Dropdown&amp;Erklärung</vt:lpstr>
      <vt:lpstr>Abschaltschwelle</vt:lpstr>
      <vt:lpstr>Ersatzfläche</vt:lpstr>
      <vt:lpstr>Mikrofasertuch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Jan</dc:creator>
  <cp:lastModifiedBy>Zimmermann, Jan</cp:lastModifiedBy>
  <dcterms:created xsi:type="dcterms:W3CDTF">2015-06-05T18:19:34Z</dcterms:created>
  <dcterms:modified xsi:type="dcterms:W3CDTF">2022-11-14T14:48:15Z</dcterms:modified>
</cp:coreProperties>
</file>